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5506" windowWidth="15480" windowHeight="9750" activeTab="0"/>
  </bookViews>
  <sheets>
    <sheet name="3 измен. (2)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_xlnm.Print_Titles" localSheetId="0">'3 измен. (2)'!$9:$10</definedName>
    <definedName name="_xlnm.Print_Area" localSheetId="0">'3 измен. (2)'!$A$1:$U$284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ASaduakasova</author>
  </authors>
  <commentList>
    <comment ref="R12" authorId="0">
      <text>
        <r>
          <rPr>
            <b/>
            <sz val="9"/>
            <rFont val="Tahoma"/>
            <family val="2"/>
          </rPr>
          <t>ASaduakasova:</t>
        </r>
        <r>
          <rPr>
            <sz val="9"/>
            <rFont val="Tahoma"/>
            <family val="2"/>
          </rPr>
          <t xml:space="preserve">
2</t>
        </r>
      </text>
    </comment>
    <comment ref="R13" authorId="0">
      <text>
        <r>
          <rPr>
            <b/>
            <sz val="9"/>
            <rFont val="Tahoma"/>
            <family val="2"/>
          </rPr>
          <t>ASaduakasova:</t>
        </r>
        <r>
          <rPr>
            <sz val="9"/>
            <rFont val="Tahoma"/>
            <family val="2"/>
          </rPr>
          <t xml:space="preserve">
2</t>
        </r>
      </text>
    </comment>
    <comment ref="R14" authorId="0">
      <text>
        <r>
          <rPr>
            <b/>
            <sz val="9"/>
            <rFont val="Tahoma"/>
            <family val="2"/>
          </rPr>
          <t>ASaduakasova:</t>
        </r>
        <r>
          <rPr>
            <sz val="9"/>
            <rFont val="Tahoma"/>
            <family val="2"/>
          </rPr>
          <t xml:space="preserve">
14</t>
        </r>
      </text>
    </comment>
    <comment ref="S15" authorId="0">
      <text>
        <r>
          <rPr>
            <b/>
            <sz val="9"/>
            <rFont val="Tahoma"/>
            <family val="2"/>
          </rPr>
          <t>ASaduakasova:</t>
        </r>
        <r>
          <rPr>
            <sz val="9"/>
            <rFont val="Tahoma"/>
            <family val="2"/>
          </rPr>
          <t xml:space="preserve">
315350</t>
        </r>
      </text>
    </comment>
    <comment ref="U15" authorId="0">
      <text>
        <r>
          <rPr>
            <b/>
            <sz val="9"/>
            <rFont val="Tahoma"/>
            <family val="2"/>
          </rPr>
          <t>ASaduakasova:</t>
        </r>
        <r>
          <rPr>
            <sz val="9"/>
            <rFont val="Tahoma"/>
            <family val="2"/>
          </rPr>
          <t xml:space="preserve">
353192</t>
        </r>
      </text>
    </comment>
    <comment ref="R16" authorId="0">
      <text>
        <r>
          <rPr>
            <b/>
            <sz val="9"/>
            <rFont val="Tahoma"/>
            <family val="2"/>
          </rPr>
          <t>ASaduakasova:</t>
        </r>
        <r>
          <rPr>
            <sz val="9"/>
            <rFont val="Tahoma"/>
            <family val="2"/>
          </rPr>
          <t xml:space="preserve">
2</t>
        </r>
      </text>
    </comment>
    <comment ref="R215" authorId="0">
      <text>
        <r>
          <rPr>
            <b/>
            <sz val="9"/>
            <rFont val="Tahoma"/>
            <family val="2"/>
          </rPr>
          <t>ASaduakasova:</t>
        </r>
        <r>
          <rPr>
            <sz val="9"/>
            <rFont val="Tahoma"/>
            <family val="2"/>
          </rPr>
          <t xml:space="preserve">
 было 9 штук</t>
        </r>
      </text>
    </comment>
    <comment ref="R217" authorId="0">
      <text>
        <r>
          <rPr>
            <b/>
            <sz val="9"/>
            <rFont val="Tahoma"/>
            <family val="2"/>
          </rPr>
          <t>ASaduakasova:</t>
        </r>
        <r>
          <rPr>
            <sz val="9"/>
            <rFont val="Tahoma"/>
            <family val="2"/>
          </rPr>
          <t xml:space="preserve">
3</t>
        </r>
      </text>
    </comment>
    <comment ref="S217" authorId="0">
      <text>
        <r>
          <rPr>
            <b/>
            <sz val="9"/>
            <rFont val="Tahoma"/>
            <family val="2"/>
          </rPr>
          <t>ASaduakasova:</t>
        </r>
        <r>
          <rPr>
            <sz val="9"/>
            <rFont val="Tahoma"/>
            <family val="2"/>
          </rPr>
          <t xml:space="preserve">
20 000</t>
        </r>
      </text>
    </comment>
    <comment ref="U217" authorId="0">
      <text>
        <r>
          <rPr>
            <b/>
            <sz val="9"/>
            <rFont val="Tahoma"/>
            <family val="2"/>
          </rPr>
          <t>ASaduakasova:</t>
        </r>
        <r>
          <rPr>
            <sz val="9"/>
            <rFont val="Tahoma"/>
            <family val="2"/>
          </rPr>
          <t xml:space="preserve">
67200</t>
        </r>
      </text>
    </comment>
    <comment ref="S218" authorId="0">
      <text>
        <r>
          <rPr>
            <b/>
            <sz val="9"/>
            <rFont val="Tahoma"/>
            <family val="2"/>
          </rPr>
          <t>ASaduakasova:</t>
        </r>
        <r>
          <rPr>
            <sz val="9"/>
            <rFont val="Tahoma"/>
            <family val="2"/>
          </rPr>
          <t xml:space="preserve">
30000</t>
        </r>
      </text>
    </comment>
    <comment ref="U218" authorId="0">
      <text>
        <r>
          <rPr>
            <b/>
            <sz val="9"/>
            <rFont val="Tahoma"/>
            <family val="2"/>
          </rPr>
          <t>ASaduakasova:</t>
        </r>
        <r>
          <rPr>
            <sz val="9"/>
            <rFont val="Tahoma"/>
            <family val="2"/>
          </rPr>
          <t xml:space="preserve">
67200</t>
        </r>
      </text>
    </comment>
  </commentList>
</comments>
</file>

<file path=xl/sharedStrings.xml><?xml version="1.0" encoding="utf-8"?>
<sst xmlns="http://schemas.openxmlformats.org/spreadsheetml/2006/main" count="2895" uniqueCount="987">
  <si>
    <t>Годовой план закупок товаров, работ и услуг ТОО "Урихтау Оперейтинг" на 2010 год</t>
  </si>
  <si>
    <t>№ п/п</t>
  </si>
  <si>
    <t xml:space="preserve">Организационно - правовая форма организации </t>
  </si>
  <si>
    <t>Наименование организации (на государственном языке)</t>
  </si>
  <si>
    <t>Наименование организации (на русском языке)</t>
  </si>
  <si>
    <t>Код РНН</t>
  </si>
  <si>
    <t>Код БИН</t>
  </si>
  <si>
    <t>Код по КПВЭД  (6 знаков)</t>
  </si>
  <si>
    <t>Наименование закупаемых товаров, работ и услуг (на государственном языке)</t>
  </si>
  <si>
    <t>Наименование закупаемых товаров, работ и услуг (на русском языке)</t>
  </si>
  <si>
    <t>Краткая характеристика (описание) товаров, работ и услуг с указанием (СТ РК, ГОСТ, ТУ и т.д.) (на государственном языке)</t>
  </si>
  <si>
    <t>Краткая характеристика (описание) товаров, работ и услуг с указанием (СТ РК, ГОСТ, ТУ и т.д.) (на русском языке)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</si>
  <si>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</si>
  <si>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</si>
  <si>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</si>
  <si>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</si>
  <si>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2000, условия оплаты, сроки и график поставки товаров,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</si>
  <si>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</si>
  <si>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</si>
  <si>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</si>
  <si>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</si>
  <si>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</si>
  <si>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Флэшки</t>
  </si>
  <si>
    <t>1. Товары</t>
  </si>
  <si>
    <t>Товарищество с ограниченной ответственностью</t>
  </si>
  <si>
    <t>«Өріктау Оперейтинг» ЖШС</t>
  </si>
  <si>
    <t>Товарищество с ограниченной ответственностью  "Урихтау Оперейтинг"</t>
  </si>
  <si>
    <t>061800289151</t>
  </si>
  <si>
    <t>09104000377</t>
  </si>
  <si>
    <t xml:space="preserve"> жүгіртпе </t>
  </si>
  <si>
    <t>мышь</t>
  </si>
  <si>
    <t>из одного источника</t>
  </si>
  <si>
    <t>август</t>
  </si>
  <si>
    <t>г. Актобе</t>
  </si>
  <si>
    <t>тенге</t>
  </si>
  <si>
    <t xml:space="preserve"> клавиатура</t>
  </si>
  <si>
    <t>дыбыс колонкалыры</t>
  </si>
  <si>
    <t>стерео колонки</t>
  </si>
  <si>
    <t>Принтерлерге ,ксерок., катридж. арналған шыгын материалдар</t>
  </si>
  <si>
    <t>приобретение расходных материалов для копировально-множительной техники, для принтеров, для кабельной инфраструктуры</t>
  </si>
  <si>
    <t>Флэшкалар</t>
  </si>
  <si>
    <t>шт</t>
  </si>
  <si>
    <t>12ммх10м орауға арналған ленталар</t>
  </si>
  <si>
    <t>Лента для упаковки 12ммх10м</t>
  </si>
  <si>
    <t>48мм/36м орауға арналған ленталар</t>
  </si>
  <si>
    <t>Лента для упаковки 48мм/36м</t>
  </si>
  <si>
    <t>Түссіз сызғыш 20 см</t>
  </si>
  <si>
    <t>Линейка прозрачная 20см</t>
  </si>
  <si>
    <t>Металл сызғыш 100 см</t>
  </si>
  <si>
    <t>Линейка металическая 100см</t>
  </si>
  <si>
    <t>Маркерлік тақтаға арналған губка</t>
  </si>
  <si>
    <t>Мөлдір мұқаба</t>
  </si>
  <si>
    <t>Обложки прозрачные А4 (200мкр)</t>
  </si>
  <si>
    <t>"Қол қою" папкасы</t>
  </si>
  <si>
    <t>Папка "На подпись"</t>
  </si>
  <si>
    <t>Резеңкесі бар папка А4, пластик F4161</t>
  </si>
  <si>
    <t>Папка на резинках А4, пластиковая F4161</t>
  </si>
  <si>
    <t>Резеңкесі бар папка А4, пластик F4162</t>
  </si>
  <si>
    <t>Тіркеу папкасы 5см</t>
  </si>
  <si>
    <t>Папка регистратор 5см</t>
  </si>
  <si>
    <t>Қосымшасы бар А4/40 папка</t>
  </si>
  <si>
    <t>Папка с вкладышами А4/40</t>
  </si>
  <si>
    <t>Жатық планинг</t>
  </si>
  <si>
    <t>Планинг горизонтальный</t>
  </si>
  <si>
    <t>Баулы папка</t>
  </si>
  <si>
    <t>Папка с завязками (мещерское)</t>
  </si>
  <si>
    <t>Қалам автом.Ақ</t>
  </si>
  <si>
    <t>Ручка автомат. Белая</t>
  </si>
  <si>
    <t xml:space="preserve"> 28мм 100шт үшбұрышты 431 қағаз қыстырғыштар</t>
  </si>
  <si>
    <t>Скрепки 28мм 100шт треугольные 431</t>
  </si>
  <si>
    <t>Степлер 24/26 4040</t>
  </si>
  <si>
    <t>Степлер 24/26 4030</t>
  </si>
  <si>
    <t>CD-ге арналған жұмсақ қорап</t>
  </si>
  <si>
    <t>Чехол для CD мягкий</t>
  </si>
  <si>
    <t>640мм х10м милиметтірлік қағаз</t>
  </si>
  <si>
    <t>Бумага миллиметровая 640мм х10м, лист</t>
  </si>
  <si>
    <t>рул</t>
  </si>
  <si>
    <t>Жазуға арналған 9*9 қағазы, 500п</t>
  </si>
  <si>
    <t>Бумага для записей 9*9 500л.</t>
  </si>
  <si>
    <t>А4 Файл</t>
  </si>
  <si>
    <t xml:space="preserve">Вкладыш файл А4 </t>
  </si>
  <si>
    <t>Қағаз қыстырғыш қара 19мм</t>
  </si>
  <si>
    <t>Зажим для бумаг черный 19мм</t>
  </si>
  <si>
    <t>Қағаз қыстырғыш қара 51мм</t>
  </si>
  <si>
    <t>Зажим для бумаг черный 51мм</t>
  </si>
  <si>
    <t>Алмалы-салмалы күнтізбе 2010ж</t>
  </si>
  <si>
    <t>Календарь перекидной за 2010 г</t>
  </si>
  <si>
    <t>Қабырға күнтізбесі</t>
  </si>
  <si>
    <t>Календарь настенный</t>
  </si>
  <si>
    <t xml:space="preserve">Түрлі түсті картон 250гр (мұқаба) </t>
  </si>
  <si>
    <t>Картон цветной 250гр (обложки)</t>
  </si>
  <si>
    <t>Есепке алу кітабы 60п.</t>
  </si>
  <si>
    <t>Книга учета 60л. клетка</t>
  </si>
  <si>
    <t>Есепке алу кітабы 60п. (тор көз)</t>
  </si>
  <si>
    <t>Книга учета (ассорт) 60л. клетка</t>
  </si>
  <si>
    <t>шт.</t>
  </si>
  <si>
    <t>30 см сызғыш</t>
  </si>
  <si>
    <t>Түрлі түсті карындаштар</t>
  </si>
  <si>
    <t xml:space="preserve">Карандаши цветные </t>
  </si>
  <si>
    <t>Түптеуге арналған мұқаба (түссіз)</t>
  </si>
  <si>
    <t>Обложка для переплета (прозразная)</t>
  </si>
  <si>
    <t>Магниттік тақтаға арналған магнит</t>
  </si>
  <si>
    <t>Магнит для магнитной доски</t>
  </si>
  <si>
    <t>упок.</t>
  </si>
  <si>
    <t xml:space="preserve"> (whiteboard) 4-түсті маркерлері</t>
  </si>
  <si>
    <t>Маркер (whiteboard) 4-х цветов</t>
  </si>
  <si>
    <t>Тігуге арналған серіппе</t>
  </si>
  <si>
    <t>Пружины для переплета</t>
  </si>
  <si>
    <t>Бірінші басшыға арналған офистік жиһаз (жиынтық)</t>
  </si>
  <si>
    <t>Офисная мебель  для первого руководителя (комплект)</t>
  </si>
  <si>
    <t>Стол письменный</t>
  </si>
  <si>
    <t>открытый тендер</t>
  </si>
  <si>
    <t>май</t>
  </si>
  <si>
    <t>Стол</t>
  </si>
  <si>
    <t>шкаф</t>
  </si>
  <si>
    <t>шкаф для документов</t>
  </si>
  <si>
    <t>шкаф гардеробный</t>
  </si>
  <si>
    <t>Басшы орынбас. арналған офистік жиһаз (жиынтық)</t>
  </si>
  <si>
    <t>Офисная мебель  для зам.руководства (комплект)</t>
  </si>
  <si>
    <t>Стол руководителя</t>
  </si>
  <si>
    <t>шкаф для верхней одежды</t>
  </si>
  <si>
    <t>Кызметкерлерге арналған офистік жиһаз (жиынтық)</t>
  </si>
  <si>
    <t>Офисная мебель для сотрудников  (комплект)</t>
  </si>
  <si>
    <t>Стол офисный с мобильной тумбой</t>
  </si>
  <si>
    <t>Конференцзалаға арналған  жиһаз</t>
  </si>
  <si>
    <t xml:space="preserve">Мебель для конференцзала  </t>
  </si>
  <si>
    <t>Кабылдау бөлмесіне арналған  жиһаз</t>
  </si>
  <si>
    <t>Мебель для приемной</t>
  </si>
  <si>
    <t xml:space="preserve">шкаф малый </t>
  </si>
  <si>
    <t>Орындықтар</t>
  </si>
  <si>
    <t>Стулья</t>
  </si>
  <si>
    <t xml:space="preserve">Бірінші басшыға арналған кресло </t>
  </si>
  <si>
    <t>Кресло для  руководителя</t>
  </si>
  <si>
    <t xml:space="preserve">Басшы орынбас. арналған кресло </t>
  </si>
  <si>
    <t>Кресло для зам. руководителей</t>
  </si>
  <si>
    <t xml:space="preserve">Кызметкерлерге арналған кресло </t>
  </si>
  <si>
    <t>Кресло для сотрудников</t>
  </si>
  <si>
    <t>Спина кресла в длину не менее 50 см, в ширину не менее 50 см.</t>
  </si>
  <si>
    <t>Микротолқынды пеш</t>
  </si>
  <si>
    <t>Маркерлік тақта</t>
  </si>
  <si>
    <t>июнь</t>
  </si>
  <si>
    <t>Тоңазытқыш</t>
  </si>
  <si>
    <t>Түптеу машинкасы</t>
  </si>
  <si>
    <t>Машинка переплетная</t>
  </si>
  <si>
    <t xml:space="preserve">Чайник электрический </t>
  </si>
  <si>
    <t>Электрлік  шәйнек</t>
  </si>
  <si>
    <t>Жүйелік блок</t>
  </si>
  <si>
    <t>Монитор</t>
  </si>
  <si>
    <t>Телефон аппараттары</t>
  </si>
  <si>
    <t>Телефонные аппараты</t>
  </si>
  <si>
    <t>Көп функционалды кұрылғы</t>
  </si>
  <si>
    <t>Многофункциональные устройства</t>
  </si>
  <si>
    <t xml:space="preserve">Үздіксіз қоректендіру көздері  </t>
  </si>
  <si>
    <t xml:space="preserve">Источники бесперебойного питания (ИБП) </t>
  </si>
  <si>
    <t>Лицензиялық бағдарламалық жасақтама сатып алу</t>
  </si>
  <si>
    <t>Приобретение лицензионных программных обеспечений</t>
  </si>
  <si>
    <t>Антивирусные программные обеспечения</t>
  </si>
  <si>
    <t xml:space="preserve">Программное обеспечение Win RAR </t>
  </si>
  <si>
    <t xml:space="preserve"> Photoshop</t>
  </si>
  <si>
    <t>PrjctPro 2007 SNGL OLP NL w1PrjctSvrCAL</t>
  </si>
  <si>
    <t>Дәретханаға арналған қағаз</t>
  </si>
  <si>
    <t>Бумага туалетная</t>
  </si>
  <si>
    <t>июль</t>
  </si>
  <si>
    <t>Освежитель воздуха</t>
  </si>
  <si>
    <t>Қол орамалдар</t>
  </si>
  <si>
    <t>Полотенце вафельное</t>
  </si>
  <si>
    <t>Ыдыс жуатын губка</t>
  </si>
  <si>
    <t>Губка для посуды</t>
  </si>
  <si>
    <t>0,5 дозатыры бар сұйық сабын</t>
  </si>
  <si>
    <t>Мыло жидкое 0,5 с дозатором</t>
  </si>
  <si>
    <t>Қағаз орамал</t>
  </si>
  <si>
    <t>Полотенце бумажное</t>
  </si>
  <si>
    <t xml:space="preserve">Ұзартқыш </t>
  </si>
  <si>
    <t>Қағаз майлық</t>
  </si>
  <si>
    <t>Салфетки бумажные</t>
  </si>
  <si>
    <t>Азық-түлік</t>
  </si>
  <si>
    <t xml:space="preserve">Продукты питания </t>
  </si>
  <si>
    <t>Келіссөздер мен ресми тұлғаларды қабылдау кезінде  азық-түлікке кететін шығындар</t>
  </si>
  <si>
    <t>Расходы на питание  во время переговоров и приема официальных лиц</t>
  </si>
  <si>
    <t>Ыдыс жуатын сұйықтық</t>
  </si>
  <si>
    <t>Средство для мытья посуды</t>
  </si>
  <si>
    <t>Сырт киімге арналған ілгіштер</t>
  </si>
  <si>
    <t>Плечики для верх. Одежды</t>
  </si>
  <si>
    <t>Айна</t>
  </si>
  <si>
    <t>Зеркало</t>
  </si>
  <si>
    <t>Бөлме гүлдері</t>
  </si>
  <si>
    <t>Цветы комнатные</t>
  </si>
  <si>
    <t>Бас директор қабылдау бөлмесіне арналған ыдыс-аяқ</t>
  </si>
  <si>
    <t>Жарға ілетін сағат</t>
  </si>
  <si>
    <t>Настенные часы</t>
  </si>
  <si>
    <t>DES-1016D Коммутатор неуправляемый 16-ти портовый UTP 10/100 Mбит/с</t>
  </si>
  <si>
    <t>итого по товарам</t>
  </si>
  <si>
    <t xml:space="preserve">2. Работы </t>
  </si>
  <si>
    <t>итого по работам</t>
  </si>
  <si>
    <t>3. Услуги</t>
  </si>
  <si>
    <t>Баспаханалық және полиграфиялық өнімі</t>
  </si>
  <si>
    <t>Типографская и полиграфическая продукция</t>
  </si>
  <si>
    <t>январь</t>
  </si>
  <si>
    <t>Серіктестік және серіктестік қызметкерлерінің мүлкін көшіруге жұмсалған  шығындар</t>
  </si>
  <si>
    <t>апрель</t>
  </si>
  <si>
    <t>Актобе</t>
  </si>
  <si>
    <t>Интернет қызметтері</t>
  </si>
  <si>
    <t>Услуги интернет</t>
  </si>
  <si>
    <t>Веб 
порталдарды
 ұстау</t>
  </si>
  <si>
    <t>Содержание
 веб порталов</t>
  </si>
  <si>
    <t>Халықаралық және қалааралық байланыс қызметтері</t>
  </si>
  <si>
    <t>Услуги международной и междугородней связи</t>
  </si>
  <si>
    <t>Из одного источника</t>
  </si>
  <si>
    <t>Ұялы байланыс қызметтері</t>
  </si>
  <si>
    <t xml:space="preserve">Услуги мобильной связи </t>
  </si>
  <si>
    <t>Жазатайым оқиғалардан сақтандыру  қызметтері</t>
  </si>
  <si>
    <t>Услуги по страхованию от несчастных случаев</t>
  </si>
  <si>
    <t>Қызметкер өз міндеттерін орындаған кезде оған келтірілген зиян үшін жұмыс берушінің АҚЖ міндетті түрде сақтандыру</t>
  </si>
  <si>
    <t>Обязательное страхование ГПО работодателя за причинение вреда работнику при исполнении им своих обязанностей</t>
  </si>
  <si>
    <t>г.Актобе</t>
  </si>
  <si>
    <t xml:space="preserve">Астана қаласында орналасқан офистік үй-жайларды жалдау бойынша қызметтер  </t>
  </si>
  <si>
    <t>Услуги по аренде офисных помещений, расположенных в городе Астана</t>
  </si>
  <si>
    <t>февраль</t>
  </si>
  <si>
    <t>г.Астана</t>
  </si>
  <si>
    <t xml:space="preserve">Актобе қаласында орналасқан офистік үй-жайларды жалдау бойынша қызметтер  </t>
  </si>
  <si>
    <t>Услуги по аренде офисных помещений, расположенных в городе Актобе</t>
  </si>
  <si>
    <t>"Өріктау Оперейтинг" ЖШС қызметкерлері мен олардың отбасы мүшелерін науқастанудан ерікті түрде медициналық сақтандыру</t>
  </si>
  <si>
    <t>Добровольное медицинское страхование работников ТОО "Урихтау Оперейтинг"  и членов их семей на случай болезни</t>
  </si>
  <si>
    <t>Науқастанудан сақтандыру бойынша қызметтер</t>
  </si>
  <si>
    <t>Услуги по страхованию от болезней</t>
  </si>
  <si>
    <t xml:space="preserve">тенге </t>
  </si>
  <si>
    <t xml:space="preserve">Пошта  қызметтері  </t>
  </si>
  <si>
    <t>Почтовые услуги</t>
  </si>
  <si>
    <t xml:space="preserve">"Параграф" ақпараттық жүйесін жеткізу және қолдау </t>
  </si>
  <si>
    <t>Поставка и сопровождение информационной системы "Параграф"</t>
  </si>
  <si>
    <t>Информационно-правовое обеспечение Базы Данных "Закон"</t>
  </si>
  <si>
    <t xml:space="preserve">"Заң" деректер базасын ақпараттық-құқықтық қамтамасыз ету </t>
  </si>
  <si>
    <t>Мерзімді баспасөз шығарылымдары  алу</t>
  </si>
  <si>
    <t xml:space="preserve">Приобретение периодических печатных изданий </t>
  </si>
  <si>
    <t>Көлік қызметтері</t>
  </si>
  <si>
    <t>Транспортные услуги</t>
  </si>
  <si>
    <t xml:space="preserve">Бірінші басшыға арналған қызметтік  жеңіл көлік </t>
  </si>
  <si>
    <t>Служебный автотранспорт для первого руководителя</t>
  </si>
  <si>
    <t>Кезекші жеңіл көлік</t>
  </si>
  <si>
    <t>Дежурный автотранспорт</t>
  </si>
  <si>
    <t>Конференцияларға, форумдарға, симпозиумдарға, көрмелерге және т.б. қатысу</t>
  </si>
  <si>
    <t>Участие в конференциях, форумах, симпозиумах, выставках и т.п.</t>
  </si>
  <si>
    <t xml:space="preserve"> Конференцияларға, форумдарға, симпозиумдарға, көрмелерге және т.б. "Өріктау Оперейтинг" ЖШС қызметкерлерінің қатысқаны үшін ақы төлеу (тіркеу төлемін төлеу)   </t>
  </si>
  <si>
    <t>Оплата за участие (оплата регистрационного взноса) работников ТОО "Урихтау Оперейтинг" в конференциях, форумах, симпозиумах, выставках и т.п.</t>
  </si>
  <si>
    <t>октябрь</t>
  </si>
  <si>
    <t xml:space="preserve">Нотариалдық қызметтер </t>
  </si>
  <si>
    <t>Услуги нотариальные</t>
  </si>
  <si>
    <t>Мөрмен,мөртабандарды жасау</t>
  </si>
  <si>
    <t>сентябрь</t>
  </si>
  <si>
    <t xml:space="preserve">Көшіру-көбейту техникасына және перифериялық жабдықтарға техникалық қызмет көрсету </t>
  </si>
  <si>
    <t xml:space="preserve">Техническое обслуживание копировально-множительной техники и периферийного, телекомуникационного оборудования </t>
  </si>
  <si>
    <t>ПО сүйемелдеу және  техникалық қолдау бойынша қызметтер</t>
  </si>
  <si>
    <t>Еңбекті қорғауға арналған шығымдар</t>
  </si>
  <si>
    <t>Расходы на охрану труда</t>
  </si>
  <si>
    <t>«Өріктау Оперейтинг» ЖШС  қаржылық есептілігінің аудиті</t>
  </si>
  <si>
    <t>Аудит  финансовой отчетности ТОО "Урихтау Оперейтинг"</t>
  </si>
  <si>
    <t xml:space="preserve">Компанияның бухгалтерлік есебінің жай-күйін бағалау «Өріктау Оперейтинг» ЖШС қаржылық есептілігінің ХҚЕС-ке сәйкестігі туралы пікірді білдіру </t>
  </si>
  <si>
    <t>Оценка состояния бухгалтерского учета и выражение мнения на соответствие МСФО  финансовой отчетности ТОО "Урихтау Оперейтинг"</t>
  </si>
  <si>
    <t xml:space="preserve">Қазақстандық үлес мониторингі картасын әзірлеу және оны техникалық қамтамасыз ету қызметтері </t>
  </si>
  <si>
    <t xml:space="preserve">Услуги по разработке  Карты мониторинга казахстанского содержания и ее теехническому сопровождению </t>
  </si>
  <si>
    <t>Қызметкерлерді даярлау, қайта даярлау және біліктілігін арттыру жөнінде көрсетілетін қызметтер</t>
  </si>
  <si>
    <t>Приобретения услуг по подготовке, переподготовке и повышению квалификации работников</t>
  </si>
  <si>
    <t xml:space="preserve"> "Өріктау Оперейтинг" ЖШС қызметкерлері үшін бірлескен және жеке семинарлар</t>
  </si>
  <si>
    <t>Корпоративные и индивидуальные семинары для работников  ТОО "Урихтау Оперейтинг"</t>
  </si>
  <si>
    <t>Сувенерліқ өнімдерді жасау  қызметтері</t>
  </si>
  <si>
    <t>декабрь</t>
  </si>
  <si>
    <t>итого по услугам</t>
  </si>
  <si>
    <t>Всего:</t>
  </si>
  <si>
    <t>Скотч 500*45*4,8см</t>
  </si>
  <si>
    <t>Скотч 200*96*4 см</t>
  </si>
  <si>
    <t>Скотч 6,5*48/8*1,3</t>
  </si>
  <si>
    <t>Чехол для диска</t>
  </si>
  <si>
    <t>блистр</t>
  </si>
  <si>
    <t>Регистратор 70 мм.</t>
  </si>
  <si>
    <t>Регистратор 80 мм.</t>
  </si>
  <si>
    <t>Лоток для бумаг 7 секц. Вертикально-горизонтальный</t>
  </si>
  <si>
    <t>Скоросшиватель бумажный</t>
  </si>
  <si>
    <t>Картон для переплета (100 шт)</t>
  </si>
  <si>
    <t>Обложка для переплета (100шт), 200 micron</t>
  </si>
  <si>
    <t>Скоросшиватель пластиковый с карманом, А4</t>
  </si>
  <si>
    <t>Пружина пласт. 8мм на 45 листов</t>
  </si>
  <si>
    <t>Пружина пласт. 10мм на 65 листов</t>
  </si>
  <si>
    <t>Зажим для бумаг 32 мм</t>
  </si>
  <si>
    <t>Зажим для бумаг 25 мм</t>
  </si>
  <si>
    <t xml:space="preserve">Ксероксная бумага цветная А4 (100 шт. в упаковке, 5 цв.) </t>
  </si>
  <si>
    <t>Файлоразделитель А4, 1-12</t>
  </si>
  <si>
    <t>Файлоразделитель А4, 1-20</t>
  </si>
  <si>
    <t>Журнал регистрации приказов</t>
  </si>
  <si>
    <t>Ежедневник XZ-3-23,2425F</t>
  </si>
  <si>
    <t>Книга учета 96 л.</t>
  </si>
  <si>
    <t>Пружина пласт. 6мм на 25 листов</t>
  </si>
  <si>
    <t>Диск  CD-R</t>
  </si>
  <si>
    <t>Диск DVD-R</t>
  </si>
  <si>
    <t>Диск CD-RW</t>
  </si>
  <si>
    <t>Скотч 6,5*48/8*1,2</t>
  </si>
  <si>
    <t>Календарь перекидной за 2011 г</t>
  </si>
  <si>
    <t xml:space="preserve">Лоток вертикальный </t>
  </si>
  <si>
    <t>Тік жайма</t>
  </si>
  <si>
    <t>17 бұйымдық  үстелге қоятын жиынтық</t>
  </si>
  <si>
    <t>Настольный набор - 17предметный</t>
  </si>
  <si>
    <t>Канцелярские товары</t>
  </si>
  <si>
    <t>Кеңсе тауарлары</t>
  </si>
  <si>
    <t>Coreldraw Graphics SUTE X 4 License MUL (1-10)</t>
  </si>
  <si>
    <t>Coreldraw Graphics SUTE X 4 Licensing Media Pack</t>
  </si>
  <si>
    <t>Іс тігетін папка</t>
  </si>
  <si>
    <t xml:space="preserve"> Тік жайма</t>
  </si>
  <si>
    <t>CD-ге арналған қорап</t>
  </si>
  <si>
    <t xml:space="preserve">Іс тігетін папка, пластик </t>
  </si>
  <si>
    <t>Портрет</t>
  </si>
  <si>
    <t>Способом запроса ценовых предложений</t>
  </si>
  <si>
    <t xml:space="preserve">DDP, предусмотрена 30% предоплаты, окончательный расчет по факту оказания услуг. </t>
  </si>
  <si>
    <t>DDP, оплата по факту, срок оказания услуг с января по декабрь</t>
  </si>
  <si>
    <t>DDP, предоплата</t>
  </si>
  <si>
    <t>DDP, предоплата 100%, срок оказания услуг с мая по декабрь</t>
  </si>
  <si>
    <t>DDP, оплата ежемесячно по факту, срок оказания услуг с января по декабрь</t>
  </si>
  <si>
    <t>DDP, предоплата, срок оказания услуг с января по декабрь</t>
  </si>
  <si>
    <t>DDP, оплата по факту, срок поставки - до 31  декабря</t>
  </si>
  <si>
    <t>DDP, предоплата, срок поставки - до 31  декабря</t>
  </si>
  <si>
    <t>DDP, 50% предоплата, оставщаяся часть после 3-х месяцев после оказания услуг, срок оазания услуг - до январь 2011 года</t>
  </si>
  <si>
    <t>DDP, предоплата, срок оказания услуг - май</t>
  </si>
  <si>
    <t>DDP, предоплата 50%, срок оказания услуг с января по декабрь</t>
  </si>
  <si>
    <t>DDP, оплата по факту, срок оказания услуг с октября по декабрь</t>
  </si>
  <si>
    <t>DDP, предоплата,  срок оказания услуг с июля по декабрь</t>
  </si>
  <si>
    <t>DDP, оплата по факту, срок оказания - декабрь</t>
  </si>
  <si>
    <t>DDP, оплата по факту, срок поставки - май</t>
  </si>
  <si>
    <t>DDP, оплата по факту,  срок поставки - май</t>
  </si>
  <si>
    <t>DDP, предоплата, срок поставки -июнь</t>
  </si>
  <si>
    <t>DDP, предоплата, срок поставки - июнь</t>
  </si>
  <si>
    <t>DDP, предоплата, , срок поставки - июль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</si>
  <si>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</si>
  <si>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</si>
  <si>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</si>
  <si>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</si>
  <si>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</si>
  <si>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</si>
  <si>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</si>
  <si>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</si>
  <si>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</si>
  <si>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</si>
  <si>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</si>
  <si>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</si>
  <si>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</si>
  <si>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</si>
  <si>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</si>
  <si>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</si>
  <si>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</si>
  <si>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</si>
  <si>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</si>
  <si>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</si>
  <si>
    <t>6-21</t>
  </si>
  <si>
    <t>6-22</t>
  </si>
  <si>
    <t>6-23</t>
  </si>
  <si>
    <t>6-24</t>
  </si>
  <si>
    <t>6-25</t>
  </si>
  <si>
    <t>6-26</t>
  </si>
  <si>
    <t>6-27</t>
  </si>
  <si>
    <t>6-28</t>
  </si>
  <si>
    <t>6-29</t>
  </si>
  <si>
    <t>6-30</t>
  </si>
  <si>
    <t>6-31</t>
  </si>
  <si>
    <t>6-32</t>
  </si>
  <si>
    <t>6-33</t>
  </si>
  <si>
    <t>6-34</t>
  </si>
  <si>
    <t>6-35</t>
  </si>
  <si>
    <t>6-36</t>
  </si>
  <si>
    <t>6-37</t>
  </si>
  <si>
    <t>6-38</t>
  </si>
  <si>
    <t>6-39</t>
  </si>
  <si>
    <t>6-40</t>
  </si>
  <si>
    <t>6-41</t>
  </si>
  <si>
    <t>6-42</t>
  </si>
  <si>
    <t>6-43</t>
  </si>
  <si>
    <t>6-44</t>
  </si>
  <si>
    <t>6-45</t>
  </si>
  <si>
    <t>6-46</t>
  </si>
  <si>
    <t>6-47</t>
  </si>
  <si>
    <t>6-48</t>
  </si>
  <si>
    <t>6-49</t>
  </si>
  <si>
    <t>6-50</t>
  </si>
  <si>
    <t>6-51</t>
  </si>
  <si>
    <t>6-52</t>
  </si>
  <si>
    <t>6-53</t>
  </si>
  <si>
    <t>6-54</t>
  </si>
  <si>
    <t>6-55</t>
  </si>
  <si>
    <t>6-56</t>
  </si>
  <si>
    <t>6-57</t>
  </si>
  <si>
    <t>6-58</t>
  </si>
  <si>
    <t>6-59</t>
  </si>
  <si>
    <t>6-60</t>
  </si>
  <si>
    <t>6-61</t>
  </si>
  <si>
    <t>6-62</t>
  </si>
  <si>
    <t>6-63</t>
  </si>
  <si>
    <t>6-64</t>
  </si>
  <si>
    <t>6-65</t>
  </si>
  <si>
    <t>6-66</t>
  </si>
  <si>
    <t>6-67</t>
  </si>
  <si>
    <t>6-68</t>
  </si>
  <si>
    <t>6-69</t>
  </si>
  <si>
    <t>6-70</t>
  </si>
  <si>
    <t>6-71</t>
  </si>
  <si>
    <t>6-72</t>
  </si>
  <si>
    <t>6-73</t>
  </si>
  <si>
    <t>6-74</t>
  </si>
  <si>
    <t>6-75</t>
  </si>
  <si>
    <t>6-76</t>
  </si>
  <si>
    <t>6-77</t>
  </si>
  <si>
    <t>6-78</t>
  </si>
  <si>
    <t>6-79</t>
  </si>
  <si>
    <t>6-80</t>
  </si>
  <si>
    <t>6-81</t>
  </si>
  <si>
    <t>6-82</t>
  </si>
  <si>
    <t>6-83</t>
  </si>
  <si>
    <t>6-84</t>
  </si>
  <si>
    <t>6-85</t>
  </si>
  <si>
    <t>6-86</t>
  </si>
  <si>
    <t>6-87</t>
  </si>
  <si>
    <t>6-88</t>
  </si>
  <si>
    <t>6-89</t>
  </si>
  <si>
    <t>6-90</t>
  </si>
  <si>
    <t>6-91</t>
  </si>
  <si>
    <t>6-92</t>
  </si>
  <si>
    <t>6-93</t>
  </si>
  <si>
    <t>6-94</t>
  </si>
  <si>
    <t>6-95</t>
  </si>
  <si>
    <t>6-96</t>
  </si>
  <si>
    <t>6-97</t>
  </si>
  <si>
    <t>6-98</t>
  </si>
  <si>
    <t>6-99</t>
  </si>
  <si>
    <t>6-100</t>
  </si>
  <si>
    <t>6-101</t>
  </si>
  <si>
    <t>6-102</t>
  </si>
  <si>
    <t>6-103</t>
  </si>
  <si>
    <t>6-104</t>
  </si>
  <si>
    <t>6-105</t>
  </si>
  <si>
    <t>6-106</t>
  </si>
  <si>
    <t>6-107</t>
  </si>
  <si>
    <t>6-108</t>
  </si>
  <si>
    <t>6-109</t>
  </si>
  <si>
    <t>6-110</t>
  </si>
  <si>
    <t>6-111</t>
  </si>
  <si>
    <t>6-112</t>
  </si>
  <si>
    <t>6-113</t>
  </si>
  <si>
    <t>6-114</t>
  </si>
  <si>
    <t>6-115</t>
  </si>
  <si>
    <t>6-116</t>
  </si>
  <si>
    <t>6-117</t>
  </si>
  <si>
    <t>6-118</t>
  </si>
  <si>
    <t>6-119</t>
  </si>
  <si>
    <t>6-120</t>
  </si>
  <si>
    <t>6-121</t>
  </si>
  <si>
    <t>6-122</t>
  </si>
  <si>
    <t>6-123</t>
  </si>
  <si>
    <t>6-124</t>
  </si>
  <si>
    <t>6-125</t>
  </si>
  <si>
    <t>6-126</t>
  </si>
  <si>
    <t>6-127</t>
  </si>
  <si>
    <t>6-128</t>
  </si>
  <si>
    <t>6-129</t>
  </si>
  <si>
    <t>6-130</t>
  </si>
  <si>
    <t>6-131</t>
  </si>
  <si>
    <t>6-132</t>
  </si>
  <si>
    <t>6-133</t>
  </si>
  <si>
    <t>6-134</t>
  </si>
  <si>
    <t>6-135</t>
  </si>
  <si>
    <t>6-136</t>
  </si>
  <si>
    <t>6-137</t>
  </si>
  <si>
    <t>6-138</t>
  </si>
  <si>
    <t>6-139</t>
  </si>
  <si>
    <t>6-140</t>
  </si>
  <si>
    <t>6-141</t>
  </si>
  <si>
    <t>6-142</t>
  </si>
  <si>
    <t>6-143</t>
  </si>
  <si>
    <t>6-144</t>
  </si>
  <si>
    <t>6-145</t>
  </si>
  <si>
    <t>6-146</t>
  </si>
  <si>
    <t>6-147</t>
  </si>
  <si>
    <t>6-148</t>
  </si>
  <si>
    <t>6-149</t>
  </si>
  <si>
    <t>6-150</t>
  </si>
  <si>
    <t>6-151</t>
  </si>
  <si>
    <t>6-152</t>
  </si>
  <si>
    <t>6-153</t>
  </si>
  <si>
    <t>6-154</t>
  </si>
  <si>
    <t>6-155</t>
  </si>
  <si>
    <t>6-156</t>
  </si>
  <si>
    <t>6-157</t>
  </si>
  <si>
    <t>6-158</t>
  </si>
  <si>
    <t>6-159</t>
  </si>
  <si>
    <t>6-160</t>
  </si>
  <si>
    <t>6-161</t>
  </si>
  <si>
    <t>6-162</t>
  </si>
  <si>
    <t>6-163</t>
  </si>
  <si>
    <t>6-164</t>
  </si>
  <si>
    <t>6-165</t>
  </si>
  <si>
    <t>6-166</t>
  </si>
  <si>
    <t>6-167</t>
  </si>
  <si>
    <t>6-168</t>
  </si>
  <si>
    <t>6-169</t>
  </si>
  <si>
    <t>6-170</t>
  </si>
  <si>
    <t>6-171</t>
  </si>
  <si>
    <t>6-172</t>
  </si>
  <si>
    <t>6-173</t>
  </si>
  <si>
    <t>6-174</t>
  </si>
  <si>
    <t>6-175</t>
  </si>
  <si>
    <t>6-176</t>
  </si>
  <si>
    <t>6-177</t>
  </si>
  <si>
    <t>7-1</t>
  </si>
  <si>
    <t>7-2</t>
  </si>
  <si>
    <t>7-3</t>
  </si>
  <si>
    <t>7-4</t>
  </si>
  <si>
    <t>7-5</t>
  </si>
  <si>
    <t>8-1</t>
  </si>
  <si>
    <t>8-2</t>
  </si>
  <si>
    <t>8-3</t>
  </si>
  <si>
    <t>9-1</t>
  </si>
  <si>
    <t>9-2</t>
  </si>
  <si>
    <t>9-3</t>
  </si>
  <si>
    <t>9-4</t>
  </si>
  <si>
    <t>10</t>
  </si>
  <si>
    <t>11-1</t>
  </si>
  <si>
    <t>11-2</t>
  </si>
  <si>
    <t>11-3</t>
  </si>
  <si>
    <t>11-4</t>
  </si>
  <si>
    <t>12</t>
  </si>
  <si>
    <t>21</t>
  </si>
  <si>
    <t>27-1</t>
  </si>
  <si>
    <t>27-2</t>
  </si>
  <si>
    <t>27-3</t>
  </si>
  <si>
    <t>27-4</t>
  </si>
  <si>
    <t>27-5</t>
  </si>
  <si>
    <t>27-6</t>
  </si>
  <si>
    <t>28</t>
  </si>
  <si>
    <t xml:space="preserve">Услуги по поставке спец.одежды  для сотрудников  (летней, зимней),прочее </t>
  </si>
  <si>
    <t>Услуги по поставке периодических печатных изданий (газет, журналов и другой печатной продукции, выписываемой ТОО)</t>
  </si>
  <si>
    <t xml:space="preserve">Услуги по поставке учебного пособия для сотрудников Товарищества </t>
  </si>
  <si>
    <t xml:space="preserve">Серіктестік қызметкерлеріне арнайы әдебиет жеткізу қызметтері </t>
  </si>
  <si>
    <t xml:space="preserve"> Кызметкерлерге арналған  арнайы киім жеткізу қызметтері  (жазғы, қысқы) </t>
  </si>
  <si>
    <t>Тігуге арналған мұқаба (100шт), 200micron</t>
  </si>
  <si>
    <t>Пластик серіппе 8мм на 45 парақ</t>
  </si>
  <si>
    <t>Пластик серіппе 10мм на 65 парақ</t>
  </si>
  <si>
    <t>Пластик серіппе 6мм на 25 парақ</t>
  </si>
  <si>
    <t>32 мм қағаз қыстырғыш</t>
  </si>
  <si>
    <t>25 мм қағаз қыстырғыш</t>
  </si>
  <si>
    <t>Ксероксқа арналған түрлі-түсті қағаз А4 (қорапта 100 шт, 5 түс)</t>
  </si>
  <si>
    <t>Файл бөлгіш А4, 1-12</t>
  </si>
  <si>
    <t>Файл бөлгіш А4, 1-20</t>
  </si>
  <si>
    <t>Бұйрықтарды тіркейтін журнал</t>
  </si>
  <si>
    <t>Күнделік XZ-3-23,2425F</t>
  </si>
  <si>
    <t>Есепке алу кітабы, 96 б</t>
  </si>
  <si>
    <t>Коврик 3800</t>
  </si>
  <si>
    <t>Коврик  3800</t>
  </si>
  <si>
    <t>Коврик 3600</t>
  </si>
  <si>
    <t>Лента для упаковки 24*36</t>
  </si>
  <si>
    <t>24*36  орауға арналған ленталар</t>
  </si>
  <si>
    <t>48*50  орауға арналған ленталар</t>
  </si>
  <si>
    <t>Лента для упаковки 48*50</t>
  </si>
  <si>
    <t xml:space="preserve">Қағаз салуға арналған лотоктар </t>
  </si>
  <si>
    <t xml:space="preserve">Лоток </t>
  </si>
  <si>
    <t>CD-ге арналған маркер</t>
  </si>
  <si>
    <t>Маркер для CD</t>
  </si>
  <si>
    <t>CD-ге арналған маркер, 3шт/уп.</t>
  </si>
  <si>
    <t>Маркер для CD, 3 шт/уп</t>
  </si>
  <si>
    <t xml:space="preserve">Мәтінге арналған маркер </t>
  </si>
  <si>
    <t xml:space="preserve">Маркер текстовой </t>
  </si>
  <si>
    <t xml:space="preserve">Визитница 80 карт </t>
  </si>
  <si>
    <t xml:space="preserve">Тіркеу папкасы 5см </t>
  </si>
  <si>
    <t xml:space="preserve">Папка регистратор 5см </t>
  </si>
  <si>
    <t xml:space="preserve">Тіркеу папкасы 8 см </t>
  </si>
  <si>
    <t xml:space="preserve">Папка регистратор 8см </t>
  </si>
  <si>
    <t>Қосымшасы бар А4/30 папка</t>
  </si>
  <si>
    <t>Папка с вкладышами А4/30</t>
  </si>
  <si>
    <t xml:space="preserve">Күнделік  А5 </t>
  </si>
  <si>
    <t xml:space="preserve">Ежедневник А5 </t>
  </si>
  <si>
    <t>Бөлгіштер, пластик А4 алф А-Z20 лист</t>
  </si>
  <si>
    <t>Разделитель пласт. Сер А4 алф А-Z20 лист.</t>
  </si>
  <si>
    <t>Ручка</t>
  </si>
  <si>
    <t xml:space="preserve"> қаламсап</t>
  </si>
  <si>
    <t xml:space="preserve">Ручка </t>
  </si>
  <si>
    <t xml:space="preserve"> қаламсап, қызыл</t>
  </si>
  <si>
    <t>Шарикті қаламсап  555 красн.</t>
  </si>
  <si>
    <t>Ручка шариковая  555 красн.</t>
  </si>
  <si>
    <t xml:space="preserve">  №23/10 қапсырмалары</t>
  </si>
  <si>
    <t>Скобы  №23/10</t>
  </si>
  <si>
    <t xml:space="preserve"> №23/23 200-240п қапсырмалары</t>
  </si>
  <si>
    <t>Скобы  №23/23 200-240л</t>
  </si>
  <si>
    <t xml:space="preserve"> №23/10, 1000 шт., 1-70п қапсырмалары</t>
  </si>
  <si>
    <t>Скобы  №23/10, 1000 шт., 1-70л</t>
  </si>
  <si>
    <t xml:space="preserve">Скоросшиватель  </t>
  </si>
  <si>
    <t xml:space="preserve">Іс тігетін папка </t>
  </si>
  <si>
    <t>Скоросшиватель А4 blau</t>
  </si>
  <si>
    <t>Іс тігетін папка А4 blau</t>
  </si>
  <si>
    <t>Степлер 0390  80л</t>
  </si>
  <si>
    <t>Степлер 445  на 80л</t>
  </si>
  <si>
    <t xml:space="preserve"> штрих каламсапы</t>
  </si>
  <si>
    <t xml:space="preserve">Штрих ручка </t>
  </si>
  <si>
    <t>Штрих ручка металл</t>
  </si>
  <si>
    <t>76х76  өзі желімделетін қағаз</t>
  </si>
  <si>
    <t xml:space="preserve">Блок бумаги самокл. 76х76 </t>
  </si>
  <si>
    <t xml:space="preserve">А-3 қағазы/500п </t>
  </si>
  <si>
    <t xml:space="preserve">Бумага А3/500л. </t>
  </si>
  <si>
    <t xml:space="preserve">Бумага А4/500л. </t>
  </si>
  <si>
    <t xml:space="preserve">А-4 қағазы/500п </t>
  </si>
  <si>
    <t>А4 60мк  Файл</t>
  </si>
  <si>
    <t xml:space="preserve">Вкладыш файл А4 60мк </t>
  </si>
  <si>
    <t>CD-R дискілері</t>
  </si>
  <si>
    <t xml:space="preserve">Диск CD-R </t>
  </si>
  <si>
    <t>DVD+R 4,7 дискілері</t>
  </si>
  <si>
    <t xml:space="preserve">Диск DVD+R 4,7 </t>
  </si>
  <si>
    <t xml:space="preserve">  Тескіш</t>
  </si>
  <si>
    <t xml:space="preserve"> Тескіш</t>
  </si>
  <si>
    <t xml:space="preserve">Зажим для бумаг черный 41мм </t>
  </si>
  <si>
    <t xml:space="preserve">Қағаз қыстырғыш қара 41мм </t>
  </si>
  <si>
    <t xml:space="preserve"> 5 түрлі түсті белгі бауы</t>
  </si>
  <si>
    <t>Закладки цветные  5 цвет</t>
  </si>
  <si>
    <t xml:space="preserve">Калька (под карандаш) 840*10м </t>
  </si>
  <si>
    <t xml:space="preserve">Калька (қарындаш) 840*10м </t>
  </si>
  <si>
    <t xml:space="preserve">Калька (под карандаш) 840*40м </t>
  </si>
  <si>
    <t>Калькулятор 62011 12р</t>
  </si>
  <si>
    <t xml:space="preserve"> 62011 12р Калькуляторы</t>
  </si>
  <si>
    <t xml:space="preserve">Түрлі түсті карандаштар 12 түс   </t>
  </si>
  <si>
    <t>Карандаши цветные  12 цв</t>
  </si>
  <si>
    <t xml:space="preserve">Түрлі түсті карандаштар 12 түс  </t>
  </si>
  <si>
    <t>Карандаши цветные 12 цв</t>
  </si>
  <si>
    <t xml:space="preserve">8 гр  желім карындаш </t>
  </si>
  <si>
    <t xml:space="preserve">Клей-карандаш 8гр </t>
  </si>
  <si>
    <t xml:space="preserve">8 гр желім карындаш </t>
  </si>
  <si>
    <t>12 раз. Калькуляторы</t>
  </si>
  <si>
    <t>Калькулятор -12 раз.</t>
  </si>
  <si>
    <t xml:space="preserve">Настольный набор - 17предметный </t>
  </si>
  <si>
    <t xml:space="preserve">Кеңселік біз </t>
  </si>
  <si>
    <t xml:space="preserve">Шило канцелярское </t>
  </si>
  <si>
    <t xml:space="preserve"> қағаз қыстырғыш салғыш</t>
  </si>
  <si>
    <t xml:space="preserve">Подставка д/скрепок </t>
  </si>
  <si>
    <t xml:space="preserve">Степлер - №24/6.26/6 </t>
  </si>
  <si>
    <t xml:space="preserve">Файл - A4 </t>
  </si>
  <si>
    <t>9*9*6 форматты қағаз салғыш</t>
  </si>
  <si>
    <t xml:space="preserve">Подставка д/бумаг - 9х9х6 </t>
  </si>
  <si>
    <t xml:space="preserve">9*9*6 форматты қағаз салғыш </t>
  </si>
  <si>
    <t xml:space="preserve">Белгілеуге арналған қағаз12х50 100л. цв. </t>
  </si>
  <si>
    <t xml:space="preserve">Папка архивная пласт. 70 мм </t>
  </si>
  <si>
    <t xml:space="preserve">Резинки для денег 100гр. </t>
  </si>
  <si>
    <t xml:space="preserve">Ақша қыстыратын резинка 100гр. </t>
  </si>
  <si>
    <t xml:space="preserve"> Үстелге қоятын жиынтық</t>
  </si>
  <si>
    <t xml:space="preserve">Набор настольный </t>
  </si>
  <si>
    <t>Калькулятор 12р</t>
  </si>
  <si>
    <t xml:space="preserve"> 12р Калькуляторы</t>
  </si>
  <si>
    <t xml:space="preserve">Бумага д/заметок - 12х50 100л. цв. </t>
  </si>
  <si>
    <t xml:space="preserve">Офистік қағаз,A4 500л. 80гр. </t>
  </si>
  <si>
    <t xml:space="preserve">Бумага офисная - A4 500л. 80гр. </t>
  </si>
  <si>
    <t xml:space="preserve">Зажим - 51мм 12шт. </t>
  </si>
  <si>
    <t>51 мм 12шт. қағаз қыстырғыш</t>
  </si>
  <si>
    <t xml:space="preserve">Зажим - 19мм 12шт. </t>
  </si>
  <si>
    <t>19 мм 12шт.қағаз қыстырғыш</t>
  </si>
  <si>
    <t xml:space="preserve">Регистратор 50 мм </t>
  </si>
  <si>
    <t xml:space="preserve">Тіркеуіш 50 мм </t>
  </si>
  <si>
    <t xml:space="preserve">Мастика -синяя 28мл. </t>
  </si>
  <si>
    <t xml:space="preserve">Көк түсті мастика 25 мл </t>
  </si>
  <si>
    <t xml:space="preserve">  магнит тақтаға арналған губка</t>
  </si>
  <si>
    <t xml:space="preserve">Губка для  магнитной доски </t>
  </si>
  <si>
    <t xml:space="preserve">Лента клейкая - 48ммх132м прозрачн. </t>
  </si>
  <si>
    <t>48ммх132м прозрачн. Жабысқыш лента</t>
  </si>
  <si>
    <t>120 гр. ПВА желімі</t>
  </si>
  <si>
    <t xml:space="preserve">Клей ПВА - 120гр. </t>
  </si>
  <si>
    <t xml:space="preserve">Картон - A4 10л. 10цв. </t>
  </si>
  <si>
    <t>А4 форматты картон, 10п. 10 түс.</t>
  </si>
  <si>
    <t>Бауы бар бейдж, қара түсті</t>
  </si>
  <si>
    <t>Бейдж с ремеш.ST-800-1 черн.верт.</t>
  </si>
  <si>
    <t xml:space="preserve">Батарейки пальчиковые </t>
  </si>
  <si>
    <t xml:space="preserve"> саусақтық батарейкалар </t>
  </si>
  <si>
    <t>А3/500п Қағазы</t>
  </si>
  <si>
    <t xml:space="preserve">Карандаши в наборе 12 шт. </t>
  </si>
  <si>
    <t xml:space="preserve">Карандаштар жиынтығы  12 шт. </t>
  </si>
  <si>
    <t xml:space="preserve">Маркер для CD, </t>
  </si>
  <si>
    <t>CD,  арналған маркерлер</t>
  </si>
  <si>
    <t>Калька (под карандаш) 840*10м</t>
  </si>
  <si>
    <t>Калька (қарындашқа арналған) 840*10м</t>
  </si>
  <si>
    <t xml:space="preserve">Түзеткіш ленточный </t>
  </si>
  <si>
    <t xml:space="preserve">Корректор ленточный </t>
  </si>
  <si>
    <t xml:space="preserve">Корректор - 20мл. </t>
  </si>
  <si>
    <t>Түзеткіш - 20 мл (</t>
  </si>
  <si>
    <t>Салфетки чистящие  в пласт.тубе 100шт.</t>
  </si>
  <si>
    <t xml:space="preserve">Пластиктін тазалауға арналған майлықтар - 100 шт </t>
  </si>
  <si>
    <t xml:space="preserve">Ключник - красный </t>
  </si>
  <si>
    <t xml:space="preserve">Қызыл түсті кілт салғыш </t>
  </si>
  <si>
    <t xml:space="preserve">Пластиктін үстің тазалауыш - 250 мл </t>
  </si>
  <si>
    <t xml:space="preserve">Очиститель д/пластиковой поверхности - 250мл </t>
  </si>
  <si>
    <t xml:space="preserve">Конверт 160х230 440/11.15.0067105 б/о бел.силикон </t>
  </si>
  <si>
    <t xml:space="preserve">Конверт - 110х220 бел. б/окна декстрин 80гр. </t>
  </si>
  <si>
    <t xml:space="preserve">Конверт-пакет 250х353х50 6947 ТВ4 б/о крафт,силикон отрывн.лента </t>
  </si>
  <si>
    <t xml:space="preserve">Маркеры текстовые в наборе - 8цв. </t>
  </si>
  <si>
    <t>8 түсті  мәтіндік маркерлер</t>
  </si>
  <si>
    <t xml:space="preserve">Ручка гелевая - красный стержень </t>
  </si>
  <si>
    <t xml:space="preserve">Гелді қаламсап - қызыл түсті </t>
  </si>
  <si>
    <t xml:space="preserve">Ручки в наборе гелевые - 2шт. синий стержень </t>
  </si>
  <si>
    <t>Гелді қаламсаптар жиынтығы - 2 шт, көк түсті.</t>
  </si>
  <si>
    <t xml:space="preserve">Ручки  шариковые - черный стержень </t>
  </si>
  <si>
    <t xml:space="preserve">Шарикті қаламсаптар жиынтығы - қара түсті, </t>
  </si>
  <si>
    <t xml:space="preserve">Ручки в наборе шариковые - 2шт. синий стержень </t>
  </si>
  <si>
    <t>Шарикті қаламсаптар жиынтығы - 2 шт. Көк түсті</t>
  </si>
  <si>
    <t xml:space="preserve">Скобы - №24/8 1000ШТ. </t>
  </si>
  <si>
    <t>№24/8 1000ШТ. қапсырмалары</t>
  </si>
  <si>
    <t>Скобы - №26/6</t>
  </si>
  <si>
    <t xml:space="preserve">Скобы -23/10 </t>
  </si>
  <si>
    <t xml:space="preserve"> 23/10 қапсырмалары</t>
  </si>
  <si>
    <t>№26/6 Ақапсырмалары</t>
  </si>
  <si>
    <t xml:space="preserve">А4 128 беттік Есеп кітабы </t>
  </si>
  <si>
    <t xml:space="preserve">Книга учета - A4 128л. линейка </t>
  </si>
  <si>
    <t xml:space="preserve">Ежедневник полудатированный - А5 синий </t>
  </si>
  <si>
    <t xml:space="preserve">Мерзімі жартылай көрсетілген күнделік – форматы А5, түсі көк,  </t>
  </si>
  <si>
    <t xml:space="preserve">Скоросшиватель пластиковый - черный </t>
  </si>
  <si>
    <t xml:space="preserve">Іс тігетін папка, пластик -  қара түсті </t>
  </si>
  <si>
    <t xml:space="preserve">Іс тігетін папка, пластик -  көк түсті </t>
  </si>
  <si>
    <t xml:space="preserve">Скоросшиватель пластиковый - синий </t>
  </si>
  <si>
    <t xml:space="preserve">Іс тігетін папка, пластик -  </t>
  </si>
  <si>
    <t xml:space="preserve">Скоросшиватель пластиковый - оранжевый </t>
  </si>
  <si>
    <t xml:space="preserve">Скоросшиватель пластиковый -  темно-синий </t>
  </si>
  <si>
    <t xml:space="preserve">Іс тігетін папка, пластик - қара көк түсті  </t>
  </si>
  <si>
    <t xml:space="preserve">А4 форматты планшет папка </t>
  </si>
  <si>
    <t xml:space="preserve">Папка-планшет - A4 серый </t>
  </si>
  <si>
    <t xml:space="preserve">Клей-карандаш - 8гр. </t>
  </si>
  <si>
    <t xml:space="preserve">Папка с замком - 335х245 </t>
  </si>
  <si>
    <t>335х245 Ілгіші бар папка</t>
  </si>
  <si>
    <t xml:space="preserve">Резеңкесі бар папка - А4 ассорти </t>
  </si>
  <si>
    <t xml:space="preserve">Папка с резинкой - A4 ассорти </t>
  </si>
  <si>
    <t xml:space="preserve">Лоток вертикальный - сапфир </t>
  </si>
  <si>
    <t xml:space="preserve">Белгілеуге арналған қағаз 76*127 100л. цв. </t>
  </si>
  <si>
    <t xml:space="preserve">Бумага д/заметок - 76х127 100л. неон.св.-зел. </t>
  </si>
  <si>
    <t xml:space="preserve"> түрлі түсті шегелер</t>
  </si>
  <si>
    <t>Кнопки цв.в проз.короб.</t>
  </si>
  <si>
    <t xml:space="preserve">Дырокол </t>
  </si>
  <si>
    <t xml:space="preserve">Тескіш </t>
  </si>
  <si>
    <t xml:space="preserve">Линейка - 30см. </t>
  </si>
  <si>
    <t>Губка для маркерной доски</t>
  </si>
  <si>
    <t>г. Астана</t>
  </si>
  <si>
    <t>DDP, оплата по факту, сроки поставки - с июня по декабрь</t>
  </si>
  <si>
    <t xml:space="preserve">DDP, оплата по факту, срок поставки с января по апрель </t>
  </si>
  <si>
    <t>DDP, оплата по факту, срок поставки - январь</t>
  </si>
  <si>
    <t>DDP, оплата по факту, срок поставки - с июня по декабрь</t>
  </si>
  <si>
    <t>DDP, оплата по факту, срок поставки - с сентября по октябрь</t>
  </si>
  <si>
    <t>26.20.11</t>
  </si>
  <si>
    <t>17.21.15</t>
  </si>
  <si>
    <t>32.99.12</t>
  </si>
  <si>
    <t>25.93.14</t>
  </si>
  <si>
    <t>17.23.11</t>
  </si>
  <si>
    <t>22.29.25</t>
  </si>
  <si>
    <t>25.99.23</t>
  </si>
  <si>
    <t>17.23.13</t>
  </si>
  <si>
    <t>58.19.13</t>
  </si>
  <si>
    <t>28.23.12</t>
  </si>
  <si>
    <t>32.99.15</t>
  </si>
  <si>
    <t>17.13.11</t>
  </si>
  <si>
    <t>27.20.11</t>
  </si>
  <si>
    <t>17.23.15</t>
  </si>
  <si>
    <t>17.23.12</t>
  </si>
  <si>
    <t>31.00.12</t>
  </si>
  <si>
    <t>27.51.27</t>
  </si>
  <si>
    <t>27.51.11</t>
  </si>
  <si>
    <t>28.99.11</t>
  </si>
  <si>
    <t>26.20.17</t>
  </si>
  <si>
    <t>26.30.23</t>
  </si>
  <si>
    <t>26.20.18</t>
  </si>
  <si>
    <t>58.29.50</t>
  </si>
  <si>
    <t>20.41.41</t>
  </si>
  <si>
    <t>13.92.14</t>
  </si>
  <si>
    <t>27.32.13</t>
  </si>
  <si>
    <t>22.22.11</t>
  </si>
  <si>
    <t>20.41.31</t>
  </si>
  <si>
    <t>Коврик</t>
  </si>
  <si>
    <t>Скобы №10</t>
  </si>
  <si>
    <t xml:space="preserve"> №10 қапсырмалары</t>
  </si>
  <si>
    <t>Коммутатор</t>
  </si>
  <si>
    <t>Портреты</t>
  </si>
  <si>
    <t>Посуда для приемной генерального директора</t>
  </si>
  <si>
    <t>Посуда</t>
  </si>
  <si>
    <t xml:space="preserve"> ыдыс-аяқ</t>
  </si>
  <si>
    <t xml:space="preserve">Мини-АТС </t>
  </si>
  <si>
    <t xml:space="preserve">АТС </t>
  </si>
  <si>
    <t xml:space="preserve">АТС  </t>
  </si>
  <si>
    <t>мышь оптическая</t>
  </si>
  <si>
    <t xml:space="preserve"> клавиатура компьютерная</t>
  </si>
  <si>
    <t>стерео колонки полочные</t>
  </si>
  <si>
    <t>Расходные материалы для офисной оргтехники</t>
  </si>
  <si>
    <t>флэш накопители</t>
  </si>
  <si>
    <t xml:space="preserve"> Ручка красная</t>
  </si>
  <si>
    <t xml:space="preserve">Дырокол  </t>
  </si>
  <si>
    <t>СВЧ-печ</t>
  </si>
  <si>
    <t>Маркерные доски для кабинета руководителя и конференцзала</t>
  </si>
  <si>
    <t>Маркерные доски</t>
  </si>
  <si>
    <t>Холодильники</t>
  </si>
  <si>
    <t xml:space="preserve">Холодильники двухкамерные </t>
  </si>
  <si>
    <t>брошюратор</t>
  </si>
  <si>
    <t xml:space="preserve"> Шәйнек</t>
  </si>
  <si>
    <t xml:space="preserve">Чайник  </t>
  </si>
  <si>
    <t>Системные блоки</t>
  </si>
  <si>
    <t xml:space="preserve">Системные блоки для персональных компьтеров </t>
  </si>
  <si>
    <t>Мониторы</t>
  </si>
  <si>
    <t>ЖК Мониторы</t>
  </si>
  <si>
    <t xml:space="preserve">Многофункциональные устройства лазерные </t>
  </si>
  <si>
    <t>Источники вторичного электропитания, автоматическое устройство</t>
  </si>
  <si>
    <t xml:space="preserve">Бумага туалетная однослойная </t>
  </si>
  <si>
    <t>Освежитель воздуха для туалета</t>
  </si>
  <si>
    <t>Орамалдар</t>
  </si>
  <si>
    <t xml:space="preserve">Полотенце </t>
  </si>
  <si>
    <t>Губка</t>
  </si>
  <si>
    <t>Мыло жидкое</t>
  </si>
  <si>
    <t>Сұйық сабын</t>
  </si>
  <si>
    <t>Орамал</t>
  </si>
  <si>
    <t>Удлинитель электрический</t>
  </si>
  <si>
    <t xml:space="preserve">Салфетки </t>
  </si>
  <si>
    <t>Майлық</t>
  </si>
  <si>
    <t xml:space="preserve">Средство для мытья посуды жидкое </t>
  </si>
  <si>
    <t>ілгіштер</t>
  </si>
  <si>
    <t xml:space="preserve">Плечики </t>
  </si>
  <si>
    <t>Зеркало для офисных помещений</t>
  </si>
  <si>
    <t>Цветы комнатные для офисных помещений</t>
  </si>
  <si>
    <t xml:space="preserve">Портреты в рамках </t>
  </si>
  <si>
    <t>Сағат</t>
  </si>
  <si>
    <t>Часы</t>
  </si>
  <si>
    <t xml:space="preserve">Транспортные расходы </t>
  </si>
  <si>
    <t xml:space="preserve">Поддержка сайта Товарищества </t>
  </si>
  <si>
    <t xml:space="preserve">Услуги связи </t>
  </si>
  <si>
    <t>Услуги связи</t>
  </si>
  <si>
    <t>Услуги по аренде офисных помещений</t>
  </si>
  <si>
    <t xml:space="preserve">Почтовые услуги по Республике Казахстан </t>
  </si>
  <si>
    <t>Услуги по размещению информации о закупках в печатных изданиях</t>
  </si>
  <si>
    <t>Услуги по размещению объявлений о проведении закупок и об их итогах</t>
  </si>
  <si>
    <t xml:space="preserve">Информационно- правовое обеспечение </t>
  </si>
  <si>
    <t xml:space="preserve">Информационно-правовое обеспечение </t>
  </si>
  <si>
    <t>Приобретение учебных пособий</t>
  </si>
  <si>
    <t>Услуги по совершению нотариальных действий</t>
  </si>
  <si>
    <t xml:space="preserve">Изготовление печатей и штампов </t>
  </si>
  <si>
    <t>Изготовление печатей и штампов для (для отдела кадров, канцелярии, входящих документов)</t>
  </si>
  <si>
    <t xml:space="preserve">Техническое обслуживание офисной оргтехники </t>
  </si>
  <si>
    <t>Услуги по сопровождению и  технической поддержке программного обеспечения</t>
  </si>
  <si>
    <t xml:space="preserve">Услуги по разработке  Карты мониторинга казахстанского содержания и ее техническому сопровождению  путем ежемесячного обновления Карты </t>
  </si>
  <si>
    <t>Услуги по изготовлению сувенирной продукции (материалы)</t>
  </si>
  <si>
    <t>Услуги по изготовлению сувенирной продукции (материалов), в том числе с логотипом ТОО "Урихтау Оперейтинг"</t>
  </si>
  <si>
    <t xml:space="preserve">Сувенирлік өнімдер жасау бойынша қызметтер, соның ішінде «Өріктау Оперейтинг» ЖШС логотипі бар өнімдерді жасау  </t>
  </si>
  <si>
    <t>Кеңселік оргтехникаға техникалық қызмет көрсету</t>
  </si>
  <si>
    <t xml:space="preserve">(Кадрлар бөліміне, кеңсеге, кіріс құжаттарына ) арналған мөрмен, мөртабандарды жасау </t>
  </si>
  <si>
    <t>Нотариалды іс-әрекеттер жасау бойынша қызметтер</t>
  </si>
  <si>
    <t xml:space="preserve">Оқу құралын сатып алу </t>
  </si>
  <si>
    <t xml:space="preserve">Мерзімді баспасөз шығарылымдарын жеткізу қызметтері (Қоғаммен жаздырылатын газет,журнал және басқа баспасөз өнімдері) </t>
  </si>
  <si>
    <t xml:space="preserve">Ақпараттық-құқықтық қамтамасыз ету </t>
  </si>
  <si>
    <t>Баспа шығарылымдарында сатып алу туралы ақпарат орналастыру қызметтері</t>
  </si>
  <si>
    <t>Баспа шығарылымдарында сатып алу және қорытындылар туралы хабарландыруларды орналастыру қызметтері</t>
  </si>
  <si>
    <t xml:space="preserve">Қазақстан Республикасы бойынша пошта  қызметтері  </t>
  </si>
  <si>
    <t xml:space="preserve">Офистік үй-жайларды жалдау бойынша қызметтер  </t>
  </si>
  <si>
    <t>Байланыс қызметтері</t>
  </si>
  <si>
    <t>Серіктестіктің сайттын қолдау</t>
  </si>
  <si>
    <t>Көлік шығындары</t>
  </si>
  <si>
    <t>Рамкасы бар портреттер</t>
  </si>
  <si>
    <t>Офистік бөлмелерге арналған бөлме гүлдері</t>
  </si>
  <si>
    <t>Офистік бөлмелерге арналған айналар</t>
  </si>
  <si>
    <t>Ыдыс жууға арналған құрал</t>
  </si>
  <si>
    <t>Электрлік ұзартқыш</t>
  </si>
  <si>
    <t>Туалетке арнлаған ауа жаңартқышы</t>
  </si>
  <si>
    <t>Ауа жаңартқышы</t>
  </si>
  <si>
    <t>Дәретханаға арналған қағаз, бір қабатты</t>
  </si>
  <si>
    <t>PrjctPro 2007 SNGL OLP NL w1PrjctSvrCAL - бағдарламасы</t>
  </si>
  <si>
    <t xml:space="preserve"> Photoshop -  бағдарламасы</t>
  </si>
  <si>
    <t>Coreldraw Graphics SUTE X 4 Licensing Media Pack - бағдарламасы</t>
  </si>
  <si>
    <t>Coreldraw Graphics SUTE X 4 License MUL (1-10) - бағдарламасы</t>
  </si>
  <si>
    <t>Win RAR - бағдарламалық жасақтамасы</t>
  </si>
  <si>
    <t>Вирусқа қарсы бағдарламалық жасақтама</t>
  </si>
  <si>
    <t>Жүйелік телефон аппараттары</t>
  </si>
  <si>
    <t>Телефонные аппараты системные</t>
  </si>
  <si>
    <t>СК Монитор</t>
  </si>
  <si>
    <t>Персоналды компьютерге арналған жүйелік блок</t>
  </si>
  <si>
    <t>брошюралаушы</t>
  </si>
  <si>
    <t>Екі камерлі тоңазытқыш</t>
  </si>
  <si>
    <t>Конферен залға және Басшы кабинетіне арналған маркерлік тақта</t>
  </si>
  <si>
    <t>СВЧ-пеші</t>
  </si>
  <si>
    <t>Кресло арқасы ұзындығы 50 см , ені 50 см кем емес</t>
  </si>
  <si>
    <t>На роликах, обивка натуральная кожа,  наличие деревянных  подлокотников</t>
  </si>
  <si>
    <t>На роликах, обивка натуральная кожа, наличие подлоколников,  с металлическими вставками</t>
  </si>
  <si>
    <t>Таза теріден, роликті, шынтақшасы бар,металл үстемелері бар кресло</t>
  </si>
  <si>
    <t>Таза теріден, ролигі бар,шынтақшасы ағаштан жасалған кресло</t>
  </si>
  <si>
    <t>Роликті, гобеленмен қапталған</t>
  </si>
  <si>
    <t>на роликах, обивка гобелен</t>
  </si>
  <si>
    <t>Жоғарғы киімге арналған шкаф</t>
  </si>
  <si>
    <t>Құжаттарға арналған шкаф</t>
  </si>
  <si>
    <t>Кішкентай шкаф</t>
  </si>
  <si>
    <t xml:space="preserve"> стол для приемной</t>
  </si>
  <si>
    <t>Қабылдау бөлмесіне арналған стол</t>
  </si>
  <si>
    <t>Подставка под процессор</t>
  </si>
  <si>
    <t>Процессор қоюға арналған түпқойма</t>
  </si>
  <si>
    <t xml:space="preserve"> Мобилді тапал тіреуі бар офистік стол</t>
  </si>
  <si>
    <t>Басшы столы</t>
  </si>
  <si>
    <t>Шкаф</t>
  </si>
  <si>
    <t>Жазуға арналған стол</t>
  </si>
  <si>
    <t>Түптеуге арналған картон</t>
  </si>
  <si>
    <t>Сөрелік дыбыс колонкалыры</t>
  </si>
  <si>
    <t>Компьютерлік клавиатура</t>
  </si>
  <si>
    <t xml:space="preserve">Оптикалық  жүгіртпе </t>
  </si>
  <si>
    <t>Офистік оргтехникаға арналған шыгын материалдар</t>
  </si>
  <si>
    <t>Флэш жинақтауыштар</t>
  </si>
  <si>
    <t>Гардеробқа арналған шкаф</t>
  </si>
  <si>
    <t xml:space="preserve"> Лазерлі көп функционалды кұрылғы</t>
  </si>
  <si>
    <t>Үздіксіз қоректендіру көздері, қосымша электро қуат көзі, автоматты құрылғы</t>
  </si>
  <si>
    <t>Сетевые фильтры</t>
  </si>
  <si>
    <t xml:space="preserve">Транспортные расходы по переезду имущества Товарищества и сотрудников ТОО
</t>
  </si>
  <si>
    <t>DDP, оплата по факту, срок поставки - январь-декабрь</t>
  </si>
  <si>
    <t>г.Астана,  г.Актобе</t>
  </si>
  <si>
    <t>г.Астана, г.Актобе</t>
  </si>
  <si>
    <t>январь, май</t>
  </si>
  <si>
    <t>DDP; оплата: по факту, предоплата; сроки поставки: январь, май</t>
  </si>
  <si>
    <t>март</t>
  </si>
  <si>
    <t>DDP, оплата по факту, срок поставки - февраль</t>
  </si>
  <si>
    <t xml:space="preserve">DDP, оплата по факту, срок поставки - август </t>
  </si>
  <si>
    <t>январь, июнь</t>
  </si>
  <si>
    <t>г. Астана, г.Актобе</t>
  </si>
  <si>
    <t>DDP; оплата: по факту, предоплата; спрок поставки: январь, июнь</t>
  </si>
  <si>
    <t>DDP, предоплата, срок поставки - август</t>
  </si>
  <si>
    <t>ноябрь</t>
  </si>
  <si>
    <t>январь, июль</t>
  </si>
  <si>
    <t>г. Астана. г. Актобе</t>
  </si>
  <si>
    <t xml:space="preserve">DDP; оплата по факту; срок поставки: с января по апрель,  август </t>
  </si>
  <si>
    <t xml:space="preserve">DDP; оплата по факту; срок поставки: с января по апрель, август </t>
  </si>
  <si>
    <t>DDP; оплата по факту; срок поставки: с января по апрель</t>
  </si>
  <si>
    <t>г. Астана, г. Актобе</t>
  </si>
  <si>
    <t>DDP; предоплата 30%, оплата по факту; срок окахзания услуг - с январяя по апель, с июня поо 31 декабря</t>
  </si>
  <si>
    <t xml:space="preserve">январь, март, май </t>
  </si>
  <si>
    <t>DDP; оплата по факту; срок оказания услуг с января по декабрь</t>
  </si>
  <si>
    <t>DDP; предоплата; срок оказания услуг с января по декабрь</t>
  </si>
  <si>
    <t>DDP, оплата по факту, срок оказания услуг с февраля по декабрь</t>
  </si>
  <si>
    <t>DDP, оплата по факту, срок оказания услуг с февраля по апрель</t>
  </si>
  <si>
    <t>DDP, предоплата, срок оказания услуг с октября по декабрь</t>
  </si>
  <si>
    <t>DDP, предоплата 30%, срок оказания услуг - с января по декабрь</t>
  </si>
  <si>
    <t>DDP, предоплата, срок оказания услуг - апрель</t>
  </si>
  <si>
    <t>февраль, июль</t>
  </si>
  <si>
    <t>DDP; предоплата; срок оказания услуг: с октября по декабрь</t>
  </si>
  <si>
    <t>г. Астага, г.Актобе</t>
  </si>
  <si>
    <t>февраль, март, май, июнь, август, сентябрь</t>
  </si>
  <si>
    <t xml:space="preserve">Услуги по сопровождению и  технической поддержке программного обеспечения  (PrjctPro 2007 SNGL OLP NL w1PrjctSvrCAL)
Acrobat
Photoshop CS4
WinPro 7 RUS
OfficeStd2007 RUS
WinRAR : 3.x : Standard Licence
CorelDRAW Graphics Suite X4
Антивирусные программные обеспечения
Autocad LT
</t>
  </si>
  <si>
    <t>ПО сүйемелдеу және  техникалық қолдау бойынша қызметтер  (PrjctPro 2007 SNGL OLP NL w1PrjctSvrCAL
Acrobat
Photoshop CS4
WinPro 7 RUS
OfficeStd2007 RUS
WinRAR : 3.x : Standard Licence
CorelDRAW Graphics Suite X4
Антивирусные программные обеспечения
Autocad LT
)</t>
  </si>
  <si>
    <t>142 153, 85</t>
  </si>
  <si>
    <t>28.23.25</t>
  </si>
  <si>
    <t>26.20.22</t>
  </si>
  <si>
    <t>26.20.21</t>
  </si>
  <si>
    <t>25.99.22</t>
  </si>
  <si>
    <t>20.41.20</t>
  </si>
  <si>
    <t>17.29.19</t>
  </si>
  <si>
    <t>17.29.17</t>
  </si>
  <si>
    <t>22.19.20</t>
  </si>
  <si>
    <t>47.21.15</t>
  </si>
  <si>
    <t>17.23.14</t>
  </si>
  <si>
    <t>22.21.29</t>
  </si>
  <si>
    <t>22.21.19</t>
  </si>
  <si>
    <t>31.00.20</t>
  </si>
  <si>
    <t>30.00.20</t>
  </si>
  <si>
    <t>15.12.12</t>
  </si>
  <si>
    <t>31.01.12</t>
  </si>
  <si>
    <t>30.01.20</t>
  </si>
  <si>
    <t>31.00.14</t>
  </si>
  <si>
    <t xml:space="preserve"> 31.00.14</t>
  </si>
  <si>
    <t>26.20.30</t>
  </si>
  <si>
    <t>13.92.29</t>
  </si>
  <si>
    <t>20.41.32</t>
  </si>
  <si>
    <t xml:space="preserve"> 27.52.12</t>
  </si>
  <si>
    <t>27.52.12</t>
  </si>
  <si>
    <t>49.32.12</t>
  </si>
  <si>
    <t>53.10.19</t>
  </si>
  <si>
    <t>47.00.69</t>
  </si>
  <si>
    <t>58.11.16</t>
  </si>
  <si>
    <t>10.89.12</t>
  </si>
  <si>
    <t>18.12.19</t>
  </si>
  <si>
    <t>61.10.43</t>
  </si>
  <si>
    <t>63.12.10</t>
  </si>
  <si>
    <t>61.10.11</t>
  </si>
  <si>
    <t>61.20.11</t>
  </si>
  <si>
    <t>65.12.11</t>
  </si>
  <si>
    <t>68.20.12</t>
  </si>
  <si>
    <t>65.12.12</t>
  </si>
  <si>
    <t>58.14.31</t>
  </si>
  <si>
    <t>62.09.20</t>
  </si>
  <si>
    <t>58.14.20</t>
  </si>
  <si>
    <t>85.60.10</t>
  </si>
  <si>
    <t>69.10.16</t>
  </si>
  <si>
    <t>95.11.10</t>
  </si>
  <si>
    <t>69.20.10</t>
  </si>
  <si>
    <t>62.02.30</t>
  </si>
  <si>
    <t>январь, ноябрь</t>
  </si>
  <si>
    <t>DDP, оплата по факту, срок поставки - январь, ноябрь</t>
  </si>
  <si>
    <t>DDP, оплата по факту, срок поставки - март</t>
  </si>
  <si>
    <t>Утвержден Приказом Генерального директора  ТОО "Урихтау Оперейтинг" от 10 января 2010г. №01-п, в редакции от 01.10.2010г.</t>
  </si>
  <si>
    <t>14.12.99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</si>
</sst>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dd/mm/yy;@"/>
    <numFmt numFmtId="182" formatCode="dd\.mm\.yy;@"/>
    <numFmt numFmtId="183" formatCode="[$-43F]d\ mmmm\ yyyy\ &quot;ж.&quot;"/>
    <numFmt numFmtId="184" formatCode="[$-FC19]d\ mmmm\ yyyy\ &quot;г.&quot;"/>
    <numFmt numFmtId="185" formatCode="0;[Red]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Helv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" fontId="2" fillId="0" borderId="0" xfId="58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0" xfId="58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1" fontId="2" fillId="0" borderId="0" xfId="58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1" fontId="3" fillId="33" borderId="10" xfId="58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center" vertical="center" wrapText="1"/>
    </xf>
    <xf numFmtId="4" fontId="2" fillId="34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4" fontId="2" fillId="35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justify" vertical="center" wrapText="1"/>
    </xf>
    <xf numFmtId="1" fontId="46" fillId="0" borderId="15" xfId="58" applyNumberFormat="1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3" fontId="46" fillId="0" borderId="15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textRotation="90" wrapText="1"/>
    </xf>
    <xf numFmtId="49" fontId="49" fillId="0" borderId="17" xfId="0" applyNumberFormat="1" applyFont="1" applyFill="1" applyBorder="1" applyAlignment="1">
      <alignment horizontal="center" vertical="center" textRotation="90" wrapText="1"/>
    </xf>
    <xf numFmtId="0" fontId="49" fillId="0" borderId="11" xfId="0" applyFont="1" applyFill="1" applyBorder="1" applyAlignment="1">
      <alignment horizontal="center" vertical="center" wrapText="1"/>
    </xf>
    <xf numFmtId="3" fontId="49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0" applyNumberFormat="1" applyFont="1" applyFill="1" applyBorder="1" applyAlignment="1">
      <alignment horizontal="center" vertical="center" wrapText="1"/>
    </xf>
    <xf numFmtId="1" fontId="49" fillId="0" borderId="11" xfId="58" applyNumberFormat="1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textRotation="90" wrapText="1"/>
    </xf>
    <xf numFmtId="49" fontId="49" fillId="0" borderId="18" xfId="0" applyNumberFormat="1" applyFont="1" applyFill="1" applyBorder="1" applyAlignment="1">
      <alignment horizontal="center" vertical="center" textRotation="90" wrapText="1"/>
    </xf>
    <xf numFmtId="3" fontId="49" fillId="0" borderId="11" xfId="0" applyNumberFormat="1" applyFont="1" applyFill="1" applyBorder="1" applyAlignment="1">
      <alignment horizontal="justify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wrapText="1"/>
    </xf>
    <xf numFmtId="4" fontId="49" fillId="0" borderId="11" xfId="0" applyNumberFormat="1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left" vertical="center" wrapText="1"/>
    </xf>
    <xf numFmtId="14" fontId="49" fillId="0" borderId="17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left" vertical="center" wrapText="1"/>
    </xf>
    <xf numFmtId="4" fontId="49" fillId="0" borderId="17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/>
    </xf>
    <xf numFmtId="0" fontId="49" fillId="0" borderId="0" xfId="0" applyFont="1" applyFill="1" applyAlignment="1">
      <alignment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 horizontal="center" wrapText="1"/>
    </xf>
    <xf numFmtId="49" fontId="49" fillId="0" borderId="17" xfId="0" applyNumberFormat="1" applyFont="1" applyFill="1" applyBorder="1" applyAlignment="1">
      <alignment vertical="center" wrapText="1"/>
    </xf>
    <xf numFmtId="4" fontId="49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49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49" fillId="0" borderId="19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3" fontId="49" fillId="0" borderId="11" xfId="0" applyNumberFormat="1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>
      <alignment/>
    </xf>
    <xf numFmtId="0" fontId="49" fillId="0" borderId="19" xfId="0" applyFont="1" applyFill="1" applyBorder="1" applyAlignment="1">
      <alignment horizontal="center" vertical="center" wrapText="1"/>
    </xf>
    <xf numFmtId="49" fontId="49" fillId="0" borderId="21" xfId="0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/>
    </xf>
    <xf numFmtId="3" fontId="49" fillId="0" borderId="17" xfId="0" applyNumberFormat="1" applyFont="1" applyFill="1" applyBorder="1" applyAlignment="1">
      <alignment horizontal="center" vertical="center" wrapText="1"/>
    </xf>
    <xf numFmtId="49" fontId="49" fillId="0" borderId="11" xfId="54" applyNumberFormat="1" applyFont="1" applyFill="1" applyBorder="1" applyAlignment="1" applyProtection="1">
      <alignment horizontal="center" vertical="center" wrapText="1"/>
      <protection locked="0"/>
    </xf>
    <xf numFmtId="4" fontId="49" fillId="0" borderId="17" xfId="0" applyNumberFormat="1" applyFont="1" applyFill="1" applyBorder="1" applyAlignment="1">
      <alignment vertical="center" wrapText="1"/>
    </xf>
    <xf numFmtId="182" fontId="49" fillId="0" borderId="11" xfId="0" applyNumberFormat="1" applyFont="1" applyFill="1" applyBorder="1" applyAlignment="1">
      <alignment horizontal="center" vertical="center" wrapText="1"/>
    </xf>
    <xf numFmtId="49" fontId="49" fillId="0" borderId="11" xfId="54" applyNumberFormat="1" applyFont="1" applyFill="1" applyBorder="1" applyAlignment="1" applyProtection="1">
      <alignment vertical="center" wrapText="1"/>
      <protection locked="0"/>
    </xf>
    <xf numFmtId="3" fontId="49" fillId="0" borderId="11" xfId="53" applyNumberFormat="1" applyFont="1" applyFill="1" applyBorder="1" applyAlignment="1">
      <alignment horizontal="left" vertical="center" wrapText="1"/>
      <protection/>
    </xf>
    <xf numFmtId="0" fontId="49" fillId="0" borderId="0" xfId="54" applyFont="1" applyFill="1" applyAlignment="1" applyProtection="1">
      <alignment vertical="center" wrapText="1"/>
      <protection/>
    </xf>
    <xf numFmtId="181" fontId="49" fillId="0" borderId="11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textRotation="90" wrapText="1"/>
    </xf>
    <xf numFmtId="49" fontId="49" fillId="0" borderId="19" xfId="0" applyNumberFormat="1" applyFont="1" applyFill="1" applyBorder="1" applyAlignment="1">
      <alignment horizontal="center" vertical="center" textRotation="90" wrapText="1"/>
    </xf>
    <xf numFmtId="0" fontId="48" fillId="0" borderId="11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49" fillId="0" borderId="11" xfId="52" applyFont="1" applyFill="1" applyBorder="1" applyAlignment="1">
      <alignment horizontal="center" vertical="center" wrapText="1"/>
      <protection/>
    </xf>
    <xf numFmtId="9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textRotation="90" wrapText="1"/>
    </xf>
    <xf numFmtId="180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left" vertical="center" wrapText="1"/>
    </xf>
    <xf numFmtId="4" fontId="49" fillId="0" borderId="11" xfId="54" applyNumberFormat="1" applyFont="1" applyFill="1" applyBorder="1" applyAlignment="1" applyProtection="1">
      <alignment horizontal="left" vertical="center" wrapText="1"/>
      <protection locked="0"/>
    </xf>
    <xf numFmtId="0" fontId="49" fillId="0" borderId="11" xfId="0" applyNumberFormat="1" applyFont="1" applyFill="1" applyBorder="1" applyAlignment="1">
      <alignment horizontal="justify" vertical="center" wrapText="1"/>
    </xf>
    <xf numFmtId="49" fontId="49" fillId="0" borderId="11" xfId="54" applyNumberFormat="1" applyFont="1" applyFill="1" applyBorder="1" applyAlignment="1" applyProtection="1">
      <alignment horizontal="left" vertical="center" wrapText="1"/>
      <protection locked="0"/>
    </xf>
    <xf numFmtId="0" fontId="49" fillId="0" borderId="11" xfId="0" applyFont="1" applyFill="1" applyBorder="1" applyAlignment="1">
      <alignment horizontal="justify" vertical="center" wrapText="1"/>
    </xf>
    <xf numFmtId="4" fontId="49" fillId="0" borderId="11" xfId="0" applyNumberFormat="1" applyFont="1" applyFill="1" applyBorder="1" applyAlignment="1">
      <alignment horizontal="justify" vertical="center" wrapText="1"/>
    </xf>
    <xf numFmtId="49" fontId="49" fillId="0" borderId="11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Обычный_расшифровка 2004 с капвложениями" xfId="53"/>
    <cellStyle name="Обычный_Формат ПП 2008-2010_для_БП_финал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Y-PC\Users\Users\ASaduakasova\Documents\&#1041;&#1102;&#1076;&#1078;&#1077;&#1090;%20&#1059;&#1088;&#1080;&#1093;&#1090;&#1072;&#1091;%202010\&#1041;&#1102;&#1076;&#1078;&#1077;&#1090;%202010-2014&#1075;&#1075;-%20&#1059;&#1088;&#1080;&#1093;&#1090;&#1072;&#1091;%20-%20&#1089;&#1082;&#1086;&#1088;&#1088;&#1077;&#1082;&#1090;%20-%20&#1073;&#1091;&#1088;&#1077;&#1085;&#1080;&#1077;\&#1057;&#1088;&#1072;&#1074;&#1085;&#1080;&#1090;.%20&#1087;&#1086;%20&#1088;&#1072;&#1089;&#1096;.%20&#1050;&#1042;&#1051;%20&#1085;&#1072;%202010&#1075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OMY-PC\Users\Users\ASaduakasova\Documents\&#1041;&#1102;&#1076;&#1078;&#1077;&#1090;%20&#1059;&#1088;&#1080;&#1093;&#1090;&#1072;&#1091;%202010\&#1041;&#1102;&#1076;&#1078;&#1077;&#1090;%202010-2014&#1075;&#1075;-%20&#1059;&#1088;&#1080;&#1093;&#1090;&#1072;&#1091;%20-%20&#1089;&#1082;&#1086;&#1088;&#1088;&#1077;&#1082;&#1090;%20-%20&#1073;&#1091;&#1088;&#1077;&#1085;&#1080;&#1077;\&#1041;&#1102;&#1076;&#1078;&#1077;&#1090;%20&#1040;&#1044;&#1052;%20&#1088;&#1072;&#1089;&#1093;&#1086;&#1076;&#1086;&#1074;%20&#1087;&#1086;%20&#1059;&#1088;&#1080;&#1093;&#1090;&#1072;&#1091;%20&#1085;&#1072;%202010-2014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5;&#1083;&#1072;&#1085;%20&#1079;&#1072;&#1082;&#1091;&#1087;&#1086;&#1082;\&#1041;&#1102;&#1076;&#1078;&#1077;&#1090;%20&#1040;&#1044;&#1052;%20&#1088;&#1072;&#1089;&#1093;&#1086;&#1076;&#1086;&#1074;%20&#1087;&#1086;%20&#1059;&#1088;&#1080;&#1093;&#1090;&#1072;&#1091;%20&#1085;&#1072;%202010-2014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 по ОС и НА"/>
      <sheetName val="вклад в уставный капитал"/>
      <sheetName val="Расш по ОС и НА (2)"/>
    </sheetNames>
    <sheetDataSet>
      <sheetData sheetId="2">
        <row r="27">
          <cell r="AZ27">
            <v>543000</v>
          </cell>
        </row>
        <row r="53">
          <cell r="Q53" t="str">
            <v>Микроволновая печь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Всего"/>
      <sheetName val="ФЗП"/>
      <sheetName val="налоги"/>
      <sheetName val="Соц"/>
      <sheetName val="Админ КВЛ"/>
      <sheetName val="Аморт "/>
      <sheetName val="Подписка"/>
      <sheetName val="Прочие"/>
      <sheetName val="Представит."/>
      <sheetName val="Командировки"/>
      <sheetName val="кол-во комадировок"/>
      <sheetName val="Cвязь"/>
      <sheetName val="Аренда"/>
      <sheetName val="Транспорт"/>
      <sheetName val="Обучение"/>
      <sheetName val="Cтрахование"/>
      <sheetName val="Консультац"/>
      <sheetName val="Ремонт ОС и НМА"/>
      <sheetName val="Канцтов"/>
      <sheetName val="Банк"/>
      <sheetName val="Материалы"/>
      <sheetName val="Охрана труда и ОС"/>
      <sheetName val="Лист1"/>
    </sheetNames>
    <sheetDataSet>
      <sheetData sheetId="13">
        <row r="45">
          <cell r="Y45">
            <v>4999999.995714285</v>
          </cell>
        </row>
      </sheetData>
      <sheetData sheetId="18">
        <row r="11">
          <cell r="V11">
            <v>1020</v>
          </cell>
        </row>
        <row r="18">
          <cell r="V18">
            <v>996.4</v>
          </cell>
        </row>
        <row r="39">
          <cell r="V39">
            <v>1420</v>
          </cell>
        </row>
      </sheetData>
      <sheetData sheetId="19">
        <row r="48">
          <cell r="X48">
            <v>85.2</v>
          </cell>
        </row>
        <row r="57">
          <cell r="X57">
            <v>250.9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Всего"/>
      <sheetName val="ФЗП"/>
      <sheetName val="налоги"/>
      <sheetName val="Соц"/>
      <sheetName val="Админ КВЛ"/>
      <sheetName val="Аморт "/>
      <sheetName val="Подписка"/>
      <sheetName val="Прочие"/>
      <sheetName val="Представит."/>
      <sheetName val="Командировки"/>
      <sheetName val="кол-во комадировок"/>
      <sheetName val="Cвязь"/>
      <sheetName val="Аренда"/>
      <sheetName val="Транспорт"/>
      <sheetName val="Обучение"/>
      <sheetName val="Cтрахование"/>
      <sheetName val="Консультац"/>
      <sheetName val="Ремонт ОС и НМА"/>
      <sheetName val="Канцтов"/>
      <sheetName val="Банк"/>
      <sheetName val="Материалы"/>
      <sheetName val="Охрана труда и ОС"/>
      <sheetName val="Лист1"/>
    </sheetNames>
    <sheetDataSet>
      <sheetData sheetId="1">
        <row r="48">
          <cell r="R48">
            <v>1174.4</v>
          </cell>
        </row>
      </sheetData>
      <sheetData sheetId="4">
        <row r="24">
          <cell r="W24">
            <v>3696</v>
          </cell>
        </row>
      </sheetData>
      <sheetData sheetId="7">
        <row r="11">
          <cell r="X11">
            <v>1579.5</v>
          </cell>
        </row>
        <row r="23">
          <cell r="X23">
            <v>2075.892857142857</v>
          </cell>
        </row>
      </sheetData>
      <sheetData sheetId="12">
        <row r="16">
          <cell r="W16">
            <v>1660</v>
          </cell>
        </row>
      </sheetData>
      <sheetData sheetId="16">
        <row r="11">
          <cell r="X11">
            <v>603.0605612265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0"/>
  <sheetViews>
    <sheetView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I1" sqref="I1"/>
      <selection pane="bottomLeft" activeCell="G280" sqref="G280"/>
    </sheetView>
  </sheetViews>
  <sheetFormatPr defaultColWidth="9.00390625" defaultRowHeight="12.75"/>
  <cols>
    <col min="1" max="1" width="10.375" style="31" customWidth="1"/>
    <col min="2" max="2" width="12.875" style="1" customWidth="1"/>
    <col min="3" max="3" width="12.00390625" style="1" customWidth="1"/>
    <col min="4" max="4" width="11.375" style="1" customWidth="1"/>
    <col min="5" max="5" width="11.125" style="1" customWidth="1"/>
    <col min="6" max="6" width="13.25390625" style="1" customWidth="1"/>
    <col min="7" max="7" width="12.75390625" style="1" customWidth="1"/>
    <col min="8" max="8" width="20.75390625" style="1" customWidth="1"/>
    <col min="9" max="9" width="25.25390625" style="1" customWidth="1"/>
    <col min="10" max="10" width="25.75390625" style="1" customWidth="1"/>
    <col min="11" max="11" width="26.375" style="2" customWidth="1"/>
    <col min="12" max="12" width="11.125" style="1" customWidth="1"/>
    <col min="13" max="13" width="11.75390625" style="3" customWidth="1"/>
    <col min="14" max="14" width="12.625" style="1" customWidth="1"/>
    <col min="15" max="15" width="12.875" style="1" customWidth="1"/>
    <col min="16" max="16" width="19.875" style="1" customWidth="1"/>
    <col min="17" max="17" width="7.875" style="1" customWidth="1"/>
    <col min="18" max="18" width="7.25390625" style="1" customWidth="1"/>
    <col min="19" max="19" width="18.875" style="4" customWidth="1"/>
    <col min="20" max="20" width="15.25390625" style="4" customWidth="1"/>
    <col min="21" max="21" width="15.375" style="4" customWidth="1"/>
    <col min="22" max="23" width="19.625" style="1" customWidth="1"/>
    <col min="24" max="24" width="21.125" style="1" customWidth="1"/>
    <col min="25" max="25" width="16.00390625" style="1" customWidth="1"/>
    <col min="26" max="26" width="12.125" style="1" customWidth="1"/>
    <col min="27" max="27" width="14.375" style="1" customWidth="1"/>
    <col min="28" max="28" width="11.25390625" style="1" customWidth="1"/>
    <col min="29" max="30" width="11.25390625" style="1" bestFit="1" customWidth="1"/>
    <col min="31" max="31" width="14.75390625" style="1" bestFit="1" customWidth="1"/>
    <col min="32" max="32" width="11.25390625" style="1" bestFit="1" customWidth="1"/>
    <col min="33" max="33" width="15.125" style="1" customWidth="1"/>
    <col min="34" max="34" width="19.875" style="1" customWidth="1"/>
    <col min="35" max="39" width="15.125" style="1" customWidth="1"/>
    <col min="40" max="16384" width="9.125" style="1" customWidth="1"/>
  </cols>
  <sheetData>
    <row r="1" spans="16:20" ht="15.75">
      <c r="P1" s="33" t="s">
        <v>985</v>
      </c>
      <c r="Q1" s="34"/>
      <c r="R1" s="34"/>
      <c r="S1" s="34"/>
      <c r="T1" s="34"/>
    </row>
    <row r="2" spans="16:20" ht="15.75">
      <c r="P2" s="34"/>
      <c r="Q2" s="34"/>
      <c r="R2" s="34"/>
      <c r="S2" s="34"/>
      <c r="T2" s="34"/>
    </row>
    <row r="3" spans="16:20" ht="15.75">
      <c r="P3" s="34"/>
      <c r="Q3" s="34"/>
      <c r="R3" s="34"/>
      <c r="S3" s="34"/>
      <c r="T3" s="34"/>
    </row>
    <row r="4" spans="16:20" ht="15.75" hidden="1">
      <c r="P4" s="24"/>
      <c r="Q4" s="24"/>
      <c r="R4" s="24"/>
      <c r="S4" s="25"/>
      <c r="T4" s="24"/>
    </row>
    <row r="5" spans="7:21" ht="15.75" hidden="1"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23"/>
      <c r="T5" s="5"/>
      <c r="U5" s="5"/>
    </row>
    <row r="6" spans="1:21" ht="32.25" customHeight="1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7:21" ht="15.75">
      <c r="G7" s="7"/>
      <c r="H7" s="7"/>
      <c r="I7" s="7"/>
      <c r="J7" s="7"/>
      <c r="K7" s="8"/>
      <c r="L7" s="7"/>
      <c r="M7" s="9"/>
      <c r="N7" s="7"/>
      <c r="O7" s="7"/>
      <c r="P7" s="7"/>
      <c r="Q7" s="7"/>
      <c r="R7" s="7"/>
      <c r="S7" s="10"/>
      <c r="T7" s="10"/>
      <c r="U7" s="10"/>
    </row>
    <row r="8" spans="7:21" ht="16.5" thickBot="1">
      <c r="G8" s="7"/>
      <c r="H8" s="7"/>
      <c r="I8" s="7"/>
      <c r="J8" s="7"/>
      <c r="K8" s="8"/>
      <c r="L8" s="7"/>
      <c r="M8" s="9"/>
      <c r="N8" s="7"/>
      <c r="O8" s="7"/>
      <c r="P8" s="7"/>
      <c r="Q8" s="7"/>
      <c r="R8" s="7"/>
      <c r="S8" s="10"/>
      <c r="T8" s="10"/>
      <c r="U8" s="10"/>
    </row>
    <row r="9" spans="1:21" ht="131.25" customHeight="1" thickBot="1">
      <c r="A9" s="30" t="s">
        <v>1</v>
      </c>
      <c r="B9" s="11" t="s">
        <v>2</v>
      </c>
      <c r="C9" s="11" t="s">
        <v>3</v>
      </c>
      <c r="D9" s="11" t="s">
        <v>4</v>
      </c>
      <c r="E9" s="12" t="s">
        <v>5</v>
      </c>
      <c r="F9" s="12" t="s">
        <v>6</v>
      </c>
      <c r="G9" s="11" t="s">
        <v>7</v>
      </c>
      <c r="H9" s="11" t="s">
        <v>8</v>
      </c>
      <c r="I9" s="11" t="s">
        <v>9</v>
      </c>
      <c r="J9" s="11" t="s">
        <v>10</v>
      </c>
      <c r="K9" s="13" t="s">
        <v>11</v>
      </c>
      <c r="L9" s="11" t="s">
        <v>12</v>
      </c>
      <c r="M9" s="14" t="s">
        <v>13</v>
      </c>
      <c r="N9" s="11" t="s">
        <v>14</v>
      </c>
      <c r="O9" s="11" t="s">
        <v>15</v>
      </c>
      <c r="P9" s="11" t="s">
        <v>16</v>
      </c>
      <c r="Q9" s="11" t="s">
        <v>17</v>
      </c>
      <c r="R9" s="11" t="s">
        <v>18</v>
      </c>
      <c r="S9" s="15" t="s">
        <v>19</v>
      </c>
      <c r="T9" s="15" t="s">
        <v>20</v>
      </c>
      <c r="U9" s="15" t="s">
        <v>21</v>
      </c>
    </row>
    <row r="10" spans="1:21" s="16" customFormat="1" ht="30" customHeight="1">
      <c r="A10" s="39">
        <v>1</v>
      </c>
      <c r="B10" s="40">
        <v>2</v>
      </c>
      <c r="C10" s="40">
        <v>3</v>
      </c>
      <c r="D10" s="40">
        <v>4</v>
      </c>
      <c r="E10" s="41">
        <v>5</v>
      </c>
      <c r="F10" s="41">
        <v>6</v>
      </c>
      <c r="G10" s="40">
        <v>7</v>
      </c>
      <c r="H10" s="40">
        <v>8</v>
      </c>
      <c r="I10" s="40">
        <v>9</v>
      </c>
      <c r="J10" s="40">
        <v>10</v>
      </c>
      <c r="K10" s="42">
        <v>11</v>
      </c>
      <c r="L10" s="40">
        <v>12</v>
      </c>
      <c r="M10" s="43">
        <v>13</v>
      </c>
      <c r="N10" s="40">
        <v>14</v>
      </c>
      <c r="O10" s="40">
        <v>15</v>
      </c>
      <c r="P10" s="40">
        <v>16</v>
      </c>
      <c r="Q10" s="40">
        <v>17</v>
      </c>
      <c r="R10" s="40">
        <v>18</v>
      </c>
      <c r="S10" s="44">
        <v>19</v>
      </c>
      <c r="T10" s="45">
        <v>20</v>
      </c>
      <c r="U10" s="45">
        <v>21</v>
      </c>
    </row>
    <row r="11" spans="1:256" ht="31.5" customHeight="1">
      <c r="A11" s="46" t="s">
        <v>23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17"/>
      <c r="W11" s="4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3" s="17" customFormat="1" ht="71.25" customHeight="1">
      <c r="A12" s="49">
        <v>1</v>
      </c>
      <c r="B12" s="50" t="s">
        <v>24</v>
      </c>
      <c r="C12" s="50" t="s">
        <v>25</v>
      </c>
      <c r="D12" s="50" t="s">
        <v>26</v>
      </c>
      <c r="E12" s="51" t="s">
        <v>27</v>
      </c>
      <c r="F12" s="51" t="s">
        <v>28</v>
      </c>
      <c r="G12" s="52" t="s">
        <v>739</v>
      </c>
      <c r="H12" s="53" t="s">
        <v>29</v>
      </c>
      <c r="I12" s="53" t="s">
        <v>30</v>
      </c>
      <c r="J12" s="53" t="s">
        <v>894</v>
      </c>
      <c r="K12" s="53" t="s">
        <v>778</v>
      </c>
      <c r="L12" s="54" t="s">
        <v>31</v>
      </c>
      <c r="M12" s="55">
        <v>0</v>
      </c>
      <c r="N12" s="52" t="s">
        <v>982</v>
      </c>
      <c r="O12" s="52" t="s">
        <v>903</v>
      </c>
      <c r="P12" s="52" t="s">
        <v>983</v>
      </c>
      <c r="Q12" s="52" t="s">
        <v>95</v>
      </c>
      <c r="R12" s="56">
        <v>12</v>
      </c>
      <c r="S12" s="57">
        <v>4000</v>
      </c>
      <c r="T12" s="57">
        <f>S12*R12</f>
        <v>48000</v>
      </c>
      <c r="U12" s="57">
        <f>T12*12%+T12</f>
        <v>53760</v>
      </c>
      <c r="W12" s="4"/>
    </row>
    <row r="13" spans="1:23" s="17" customFormat="1" ht="63">
      <c r="A13" s="49">
        <v>2</v>
      </c>
      <c r="B13" s="58"/>
      <c r="C13" s="58"/>
      <c r="D13" s="58"/>
      <c r="E13" s="59"/>
      <c r="F13" s="59"/>
      <c r="G13" s="52" t="s">
        <v>739</v>
      </c>
      <c r="H13" s="53" t="s">
        <v>35</v>
      </c>
      <c r="I13" s="53" t="s">
        <v>35</v>
      </c>
      <c r="J13" s="53" t="s">
        <v>893</v>
      </c>
      <c r="K13" s="53" t="s">
        <v>779</v>
      </c>
      <c r="L13" s="54" t="s">
        <v>31</v>
      </c>
      <c r="M13" s="55">
        <v>0</v>
      </c>
      <c r="N13" s="52" t="s">
        <v>982</v>
      </c>
      <c r="O13" s="52" t="s">
        <v>903</v>
      </c>
      <c r="P13" s="52" t="s">
        <v>983</v>
      </c>
      <c r="Q13" s="52" t="s">
        <v>95</v>
      </c>
      <c r="R13" s="56">
        <v>12</v>
      </c>
      <c r="S13" s="57">
        <v>4000</v>
      </c>
      <c r="T13" s="57">
        <f>S13*R13</f>
        <v>48000</v>
      </c>
      <c r="U13" s="57">
        <f>T13*12%+T13</f>
        <v>53760</v>
      </c>
      <c r="W13" s="4"/>
    </row>
    <row r="14" spans="1:23" s="17" customFormat="1" ht="47.25">
      <c r="A14" s="49">
        <v>3</v>
      </c>
      <c r="B14" s="58"/>
      <c r="C14" s="58"/>
      <c r="D14" s="58"/>
      <c r="E14" s="59"/>
      <c r="F14" s="59"/>
      <c r="G14" s="52" t="s">
        <v>739</v>
      </c>
      <c r="H14" s="53" t="s">
        <v>36</v>
      </c>
      <c r="I14" s="53" t="s">
        <v>37</v>
      </c>
      <c r="J14" s="53" t="s">
        <v>892</v>
      </c>
      <c r="K14" s="53" t="s">
        <v>780</v>
      </c>
      <c r="L14" s="54" t="s">
        <v>31</v>
      </c>
      <c r="M14" s="55">
        <v>0</v>
      </c>
      <c r="N14" s="52" t="s">
        <v>197</v>
      </c>
      <c r="O14" s="52" t="s">
        <v>218</v>
      </c>
      <c r="P14" s="52" t="s">
        <v>736</v>
      </c>
      <c r="Q14" s="52" t="s">
        <v>95</v>
      </c>
      <c r="R14" s="56">
        <v>12</v>
      </c>
      <c r="S14" s="57">
        <v>1475</v>
      </c>
      <c r="T14" s="57">
        <f>S14*R14</f>
        <v>17700</v>
      </c>
      <c r="U14" s="57">
        <f>T14*12%+T14</f>
        <v>19824</v>
      </c>
      <c r="W14" s="4"/>
    </row>
    <row r="15" spans="1:23" s="17" customFormat="1" ht="120" customHeight="1">
      <c r="A15" s="49">
        <f>A14+1</f>
        <v>4</v>
      </c>
      <c r="B15" s="58"/>
      <c r="C15" s="58"/>
      <c r="D15" s="58"/>
      <c r="E15" s="59"/>
      <c r="F15" s="59"/>
      <c r="G15" s="52" t="s">
        <v>937</v>
      </c>
      <c r="H15" s="52" t="s">
        <v>895</v>
      </c>
      <c r="I15" s="53" t="s">
        <v>781</v>
      </c>
      <c r="J15" s="52" t="s">
        <v>38</v>
      </c>
      <c r="K15" s="60" t="s">
        <v>39</v>
      </c>
      <c r="L15" s="54" t="s">
        <v>31</v>
      </c>
      <c r="M15" s="55">
        <v>20</v>
      </c>
      <c r="N15" s="52" t="s">
        <v>197</v>
      </c>
      <c r="O15" s="52" t="s">
        <v>904</v>
      </c>
      <c r="P15" s="52" t="s">
        <v>902</v>
      </c>
      <c r="Q15" s="52" t="s">
        <v>95</v>
      </c>
      <c r="R15" s="52">
        <f>15+10</f>
        <v>25</v>
      </c>
      <c r="S15" s="57">
        <f>T15/R15</f>
        <v>24000</v>
      </c>
      <c r="T15" s="57">
        <v>600000</v>
      </c>
      <c r="U15" s="57">
        <f>T15*12%+T15</f>
        <v>672000</v>
      </c>
      <c r="W15" s="4"/>
    </row>
    <row r="16" spans="1:23" s="17" customFormat="1" ht="69" customHeight="1">
      <c r="A16" s="49">
        <f>A15+1</f>
        <v>5</v>
      </c>
      <c r="B16" s="58"/>
      <c r="C16" s="58"/>
      <c r="D16" s="58"/>
      <c r="E16" s="59"/>
      <c r="F16" s="59"/>
      <c r="G16" s="52" t="s">
        <v>938</v>
      </c>
      <c r="H16" s="53" t="s">
        <v>40</v>
      </c>
      <c r="I16" s="53" t="s">
        <v>22</v>
      </c>
      <c r="J16" s="53" t="s">
        <v>896</v>
      </c>
      <c r="K16" s="60" t="s">
        <v>782</v>
      </c>
      <c r="L16" s="54" t="s">
        <v>31</v>
      </c>
      <c r="M16" s="55">
        <v>0</v>
      </c>
      <c r="N16" s="52" t="s">
        <v>905</v>
      </c>
      <c r="O16" s="52" t="s">
        <v>904</v>
      </c>
      <c r="P16" s="52" t="s">
        <v>906</v>
      </c>
      <c r="Q16" s="52" t="s">
        <v>95</v>
      </c>
      <c r="R16" s="52">
        <v>13</v>
      </c>
      <c r="S16" s="57">
        <v>4000</v>
      </c>
      <c r="T16" s="57">
        <f>R16*S16</f>
        <v>52000</v>
      </c>
      <c r="U16" s="57">
        <f>T16*12%+T16</f>
        <v>58240</v>
      </c>
      <c r="W16" s="4"/>
    </row>
    <row r="17" spans="1:23" s="17" customFormat="1" ht="63">
      <c r="A17" s="49">
        <v>6</v>
      </c>
      <c r="B17" s="58"/>
      <c r="C17" s="58"/>
      <c r="D17" s="58"/>
      <c r="E17" s="59"/>
      <c r="F17" s="59"/>
      <c r="G17" s="61" t="s">
        <v>740</v>
      </c>
      <c r="H17" s="62" t="s">
        <v>301</v>
      </c>
      <c r="I17" s="62" t="s">
        <v>300</v>
      </c>
      <c r="J17" s="63" t="s">
        <v>551</v>
      </c>
      <c r="K17" s="63" t="s">
        <v>551</v>
      </c>
      <c r="L17" s="54" t="s">
        <v>31</v>
      </c>
      <c r="M17" s="55">
        <v>0</v>
      </c>
      <c r="N17" s="52" t="s">
        <v>197</v>
      </c>
      <c r="O17" s="52" t="s">
        <v>733</v>
      </c>
      <c r="P17" s="52" t="s">
        <v>735</v>
      </c>
      <c r="Q17" s="52" t="s">
        <v>41</v>
      </c>
      <c r="R17" s="52">
        <v>5</v>
      </c>
      <c r="S17" s="57">
        <v>174.11</v>
      </c>
      <c r="T17" s="57">
        <v>870.54</v>
      </c>
      <c r="U17" s="57">
        <v>975</v>
      </c>
      <c r="W17" s="4"/>
    </row>
    <row r="18" spans="1:23" s="17" customFormat="1" ht="63">
      <c r="A18" s="49" t="s">
        <v>329</v>
      </c>
      <c r="B18" s="58"/>
      <c r="C18" s="58"/>
      <c r="D18" s="58"/>
      <c r="E18" s="59"/>
      <c r="F18" s="59"/>
      <c r="G18" s="61" t="s">
        <v>740</v>
      </c>
      <c r="H18" s="62" t="s">
        <v>301</v>
      </c>
      <c r="I18" s="62" t="s">
        <v>300</v>
      </c>
      <c r="J18" s="63" t="s">
        <v>550</v>
      </c>
      <c r="K18" s="63" t="s">
        <v>549</v>
      </c>
      <c r="L18" s="54" t="s">
        <v>31</v>
      </c>
      <c r="M18" s="55">
        <v>0</v>
      </c>
      <c r="N18" s="52" t="s">
        <v>197</v>
      </c>
      <c r="O18" s="52" t="s">
        <v>733</v>
      </c>
      <c r="P18" s="52" t="s">
        <v>735</v>
      </c>
      <c r="Q18" s="52" t="s">
        <v>41</v>
      </c>
      <c r="R18" s="64">
        <v>5</v>
      </c>
      <c r="S18" s="57">
        <v>174.11</v>
      </c>
      <c r="T18" s="57">
        <v>870.54</v>
      </c>
      <c r="U18" s="57">
        <v>975</v>
      </c>
      <c r="W18" s="4"/>
    </row>
    <row r="19" spans="1:23" s="17" customFormat="1" ht="63">
      <c r="A19" s="49" t="s">
        <v>330</v>
      </c>
      <c r="B19" s="58"/>
      <c r="C19" s="58"/>
      <c r="D19" s="58"/>
      <c r="E19" s="59"/>
      <c r="F19" s="59"/>
      <c r="G19" s="61" t="s">
        <v>740</v>
      </c>
      <c r="H19" s="62" t="s">
        <v>301</v>
      </c>
      <c r="I19" s="62" t="s">
        <v>300</v>
      </c>
      <c r="J19" s="63" t="s">
        <v>767</v>
      </c>
      <c r="K19" s="63" t="s">
        <v>767</v>
      </c>
      <c r="L19" s="54" t="s">
        <v>31</v>
      </c>
      <c r="M19" s="55">
        <v>0</v>
      </c>
      <c r="N19" s="52" t="s">
        <v>197</v>
      </c>
      <c r="O19" s="52" t="s">
        <v>733</v>
      </c>
      <c r="P19" s="52" t="s">
        <v>735</v>
      </c>
      <c r="Q19" s="52" t="s">
        <v>41</v>
      </c>
      <c r="R19" s="64">
        <v>4</v>
      </c>
      <c r="S19" s="57">
        <v>142.86</v>
      </c>
      <c r="T19" s="57">
        <v>571.43</v>
      </c>
      <c r="U19" s="57">
        <v>640</v>
      </c>
      <c r="W19" s="4"/>
    </row>
    <row r="20" spans="1:23" s="17" customFormat="1" ht="63">
      <c r="A20" s="49" t="s">
        <v>331</v>
      </c>
      <c r="B20" s="58"/>
      <c r="C20" s="58"/>
      <c r="D20" s="58"/>
      <c r="E20" s="59"/>
      <c r="F20" s="59"/>
      <c r="G20" s="61" t="s">
        <v>743</v>
      </c>
      <c r="H20" s="62" t="s">
        <v>301</v>
      </c>
      <c r="I20" s="62" t="s">
        <v>300</v>
      </c>
      <c r="J20" s="61" t="s">
        <v>42</v>
      </c>
      <c r="K20" s="65" t="s">
        <v>43</v>
      </c>
      <c r="L20" s="54" t="s">
        <v>31</v>
      </c>
      <c r="M20" s="55">
        <v>0</v>
      </c>
      <c r="N20" s="52" t="s">
        <v>197</v>
      </c>
      <c r="O20" s="52" t="s">
        <v>733</v>
      </c>
      <c r="P20" s="52" t="s">
        <v>735</v>
      </c>
      <c r="Q20" s="52" t="s">
        <v>41</v>
      </c>
      <c r="R20" s="64">
        <v>10</v>
      </c>
      <c r="S20" s="57">
        <v>13.39</v>
      </c>
      <c r="T20" s="57">
        <v>133.93</v>
      </c>
      <c r="U20" s="57">
        <v>150</v>
      </c>
      <c r="W20" s="4"/>
    </row>
    <row r="21" spans="1:23" s="17" customFormat="1" ht="63">
      <c r="A21" s="49" t="s">
        <v>332</v>
      </c>
      <c r="B21" s="58"/>
      <c r="C21" s="58"/>
      <c r="D21" s="58"/>
      <c r="E21" s="59"/>
      <c r="F21" s="59"/>
      <c r="G21" s="61" t="s">
        <v>743</v>
      </c>
      <c r="H21" s="62" t="s">
        <v>301</v>
      </c>
      <c r="I21" s="62" t="s">
        <v>300</v>
      </c>
      <c r="J21" s="61" t="s">
        <v>44</v>
      </c>
      <c r="K21" s="65" t="s">
        <v>45</v>
      </c>
      <c r="L21" s="54" t="s">
        <v>31</v>
      </c>
      <c r="M21" s="55">
        <v>0</v>
      </c>
      <c r="N21" s="52" t="s">
        <v>197</v>
      </c>
      <c r="O21" s="52" t="s">
        <v>733</v>
      </c>
      <c r="P21" s="52" t="s">
        <v>735</v>
      </c>
      <c r="Q21" s="52" t="s">
        <v>41</v>
      </c>
      <c r="R21" s="64">
        <v>10</v>
      </c>
      <c r="S21" s="57">
        <v>173.21</v>
      </c>
      <c r="T21" s="57">
        <v>1732.14</v>
      </c>
      <c r="U21" s="57">
        <v>1940</v>
      </c>
      <c r="W21" s="4"/>
    </row>
    <row r="22" spans="1:23" s="17" customFormat="1" ht="63">
      <c r="A22" s="49" t="s">
        <v>333</v>
      </c>
      <c r="B22" s="58"/>
      <c r="C22" s="58"/>
      <c r="D22" s="58"/>
      <c r="E22" s="59"/>
      <c r="F22" s="59"/>
      <c r="G22" s="61" t="s">
        <v>743</v>
      </c>
      <c r="H22" s="62" t="s">
        <v>301</v>
      </c>
      <c r="I22" s="62" t="s">
        <v>300</v>
      </c>
      <c r="J22" s="61" t="s">
        <v>553</v>
      </c>
      <c r="K22" s="65" t="s">
        <v>552</v>
      </c>
      <c r="L22" s="54" t="s">
        <v>31</v>
      </c>
      <c r="M22" s="55">
        <v>0</v>
      </c>
      <c r="N22" s="52" t="s">
        <v>197</v>
      </c>
      <c r="O22" s="52" t="s">
        <v>733</v>
      </c>
      <c r="P22" s="52" t="s">
        <v>735</v>
      </c>
      <c r="Q22" s="52" t="s">
        <v>41</v>
      </c>
      <c r="R22" s="64">
        <v>10</v>
      </c>
      <c r="S22" s="57">
        <v>22.32</v>
      </c>
      <c r="T22" s="57">
        <v>223.21</v>
      </c>
      <c r="U22" s="57">
        <v>250</v>
      </c>
      <c r="W22" s="4"/>
    </row>
    <row r="23" spans="1:23" s="17" customFormat="1" ht="63">
      <c r="A23" s="49" t="s">
        <v>334</v>
      </c>
      <c r="B23" s="58"/>
      <c r="C23" s="58"/>
      <c r="D23" s="58"/>
      <c r="E23" s="59"/>
      <c r="F23" s="59"/>
      <c r="G23" s="61" t="s">
        <v>743</v>
      </c>
      <c r="H23" s="62" t="s">
        <v>301</v>
      </c>
      <c r="I23" s="62" t="s">
        <v>300</v>
      </c>
      <c r="J23" s="61" t="s">
        <v>554</v>
      </c>
      <c r="K23" s="65" t="s">
        <v>555</v>
      </c>
      <c r="L23" s="54" t="s">
        <v>31</v>
      </c>
      <c r="M23" s="55">
        <v>0</v>
      </c>
      <c r="N23" s="52" t="s">
        <v>197</v>
      </c>
      <c r="O23" s="52" t="s">
        <v>733</v>
      </c>
      <c r="P23" s="52" t="s">
        <v>735</v>
      </c>
      <c r="Q23" s="52" t="s">
        <v>41</v>
      </c>
      <c r="R23" s="64">
        <v>10</v>
      </c>
      <c r="S23" s="57">
        <v>200.89</v>
      </c>
      <c r="T23" s="57">
        <v>2008.93</v>
      </c>
      <c r="U23" s="57">
        <v>2250</v>
      </c>
      <c r="W23" s="4"/>
    </row>
    <row r="24" spans="1:23" s="17" customFormat="1" ht="63">
      <c r="A24" s="49" t="s">
        <v>335</v>
      </c>
      <c r="B24" s="58"/>
      <c r="C24" s="58"/>
      <c r="D24" s="58"/>
      <c r="E24" s="59"/>
      <c r="F24" s="59"/>
      <c r="G24" s="61" t="s">
        <v>744</v>
      </c>
      <c r="H24" s="62" t="s">
        <v>301</v>
      </c>
      <c r="I24" s="62" t="s">
        <v>300</v>
      </c>
      <c r="J24" s="61" t="s">
        <v>46</v>
      </c>
      <c r="K24" s="65" t="s">
        <v>47</v>
      </c>
      <c r="L24" s="54" t="s">
        <v>31</v>
      </c>
      <c r="M24" s="55">
        <v>0</v>
      </c>
      <c r="N24" s="52" t="s">
        <v>197</v>
      </c>
      <c r="O24" s="52" t="s">
        <v>733</v>
      </c>
      <c r="P24" s="52" t="s">
        <v>735</v>
      </c>
      <c r="Q24" s="52" t="s">
        <v>41</v>
      </c>
      <c r="R24" s="64">
        <f>3+3</f>
        <v>6</v>
      </c>
      <c r="S24" s="57">
        <v>32.14</v>
      </c>
      <c r="T24" s="57">
        <v>192.86</v>
      </c>
      <c r="U24" s="57">
        <v>216</v>
      </c>
      <c r="W24" s="4"/>
    </row>
    <row r="25" spans="1:23" s="17" customFormat="1" ht="63">
      <c r="A25" s="49" t="s">
        <v>336</v>
      </c>
      <c r="B25" s="58"/>
      <c r="C25" s="58"/>
      <c r="D25" s="58"/>
      <c r="E25" s="59"/>
      <c r="F25" s="59"/>
      <c r="G25" s="61" t="s">
        <v>740</v>
      </c>
      <c r="H25" s="62" t="s">
        <v>301</v>
      </c>
      <c r="I25" s="62" t="s">
        <v>300</v>
      </c>
      <c r="J25" s="61" t="s">
        <v>48</v>
      </c>
      <c r="K25" s="65" t="s">
        <v>49</v>
      </c>
      <c r="L25" s="54" t="s">
        <v>31</v>
      </c>
      <c r="M25" s="55">
        <v>0</v>
      </c>
      <c r="N25" s="52" t="s">
        <v>197</v>
      </c>
      <c r="O25" s="52" t="s">
        <v>733</v>
      </c>
      <c r="P25" s="52" t="s">
        <v>735</v>
      </c>
      <c r="Q25" s="52" t="s">
        <v>41</v>
      </c>
      <c r="R25" s="64">
        <v>3</v>
      </c>
      <c r="S25" s="57">
        <v>404.46</v>
      </c>
      <c r="T25" s="57">
        <v>1213.39</v>
      </c>
      <c r="U25" s="57">
        <v>1359</v>
      </c>
      <c r="W25" s="4"/>
    </row>
    <row r="26" spans="1:23" s="17" customFormat="1" ht="63">
      <c r="A26" s="49" t="s">
        <v>337</v>
      </c>
      <c r="B26" s="58"/>
      <c r="C26" s="58"/>
      <c r="D26" s="58"/>
      <c r="E26" s="59"/>
      <c r="F26" s="59"/>
      <c r="G26" s="61" t="s">
        <v>740</v>
      </c>
      <c r="H26" s="62" t="s">
        <v>301</v>
      </c>
      <c r="I26" s="62" t="s">
        <v>300</v>
      </c>
      <c r="J26" s="52" t="s">
        <v>556</v>
      </c>
      <c r="K26" s="65" t="s">
        <v>557</v>
      </c>
      <c r="L26" s="54" t="s">
        <v>31</v>
      </c>
      <c r="M26" s="55">
        <v>0</v>
      </c>
      <c r="N26" s="52" t="s">
        <v>197</v>
      </c>
      <c r="O26" s="52" t="s">
        <v>733</v>
      </c>
      <c r="P26" s="52" t="s">
        <v>735</v>
      </c>
      <c r="Q26" s="52" t="s">
        <v>41</v>
      </c>
      <c r="R26" s="64">
        <f>20+10</f>
        <v>30</v>
      </c>
      <c r="S26" s="57">
        <v>464.29</v>
      </c>
      <c r="T26" s="57">
        <v>13928.57</v>
      </c>
      <c r="U26" s="57">
        <v>15600</v>
      </c>
      <c r="W26" s="4"/>
    </row>
    <row r="27" spans="1:23" s="17" customFormat="1" ht="63">
      <c r="A27" s="49" t="s">
        <v>338</v>
      </c>
      <c r="B27" s="58"/>
      <c r="C27" s="58"/>
      <c r="D27" s="58"/>
      <c r="E27" s="59"/>
      <c r="F27" s="59"/>
      <c r="G27" s="61" t="s">
        <v>741</v>
      </c>
      <c r="H27" s="62" t="s">
        <v>301</v>
      </c>
      <c r="I27" s="62" t="s">
        <v>300</v>
      </c>
      <c r="J27" s="61" t="s">
        <v>558</v>
      </c>
      <c r="K27" s="65" t="s">
        <v>559</v>
      </c>
      <c r="L27" s="54" t="s">
        <v>31</v>
      </c>
      <c r="M27" s="55">
        <v>0</v>
      </c>
      <c r="N27" s="52" t="s">
        <v>197</v>
      </c>
      <c r="O27" s="52" t="s">
        <v>733</v>
      </c>
      <c r="P27" s="52" t="s">
        <v>735</v>
      </c>
      <c r="Q27" s="52" t="s">
        <v>41</v>
      </c>
      <c r="R27" s="64">
        <v>3</v>
      </c>
      <c r="S27" s="57">
        <v>53.57</v>
      </c>
      <c r="T27" s="57">
        <f>S27*R27</f>
        <v>160.71</v>
      </c>
      <c r="U27" s="57">
        <v>180</v>
      </c>
      <c r="W27" s="4"/>
    </row>
    <row r="28" spans="1:23" s="17" customFormat="1" ht="63">
      <c r="A28" s="49" t="s">
        <v>339</v>
      </c>
      <c r="B28" s="58"/>
      <c r="C28" s="58"/>
      <c r="D28" s="58"/>
      <c r="E28" s="59"/>
      <c r="F28" s="59"/>
      <c r="G28" s="61" t="s">
        <v>741</v>
      </c>
      <c r="H28" s="62" t="s">
        <v>301</v>
      </c>
      <c r="I28" s="62" t="s">
        <v>300</v>
      </c>
      <c r="J28" s="61" t="s">
        <v>560</v>
      </c>
      <c r="K28" s="65" t="s">
        <v>561</v>
      </c>
      <c r="L28" s="54" t="s">
        <v>31</v>
      </c>
      <c r="M28" s="55">
        <v>0</v>
      </c>
      <c r="N28" s="52" t="s">
        <v>197</v>
      </c>
      <c r="O28" s="52" t="s">
        <v>733</v>
      </c>
      <c r="P28" s="52" t="s">
        <v>735</v>
      </c>
      <c r="Q28" s="52" t="s">
        <v>41</v>
      </c>
      <c r="R28" s="64">
        <v>1</v>
      </c>
      <c r="S28" s="57">
        <v>196.43</v>
      </c>
      <c r="T28" s="57">
        <f>S28*R28</f>
        <v>196.43</v>
      </c>
      <c r="U28" s="57">
        <v>220</v>
      </c>
      <c r="W28" s="4"/>
    </row>
    <row r="29" spans="1:23" s="17" customFormat="1" ht="63">
      <c r="A29" s="49" t="s">
        <v>340</v>
      </c>
      <c r="B29" s="58"/>
      <c r="C29" s="58"/>
      <c r="D29" s="58"/>
      <c r="E29" s="59"/>
      <c r="F29" s="59"/>
      <c r="G29" s="61" t="s">
        <v>741</v>
      </c>
      <c r="H29" s="62" t="s">
        <v>301</v>
      </c>
      <c r="I29" s="62" t="s">
        <v>300</v>
      </c>
      <c r="J29" s="61" t="s">
        <v>562</v>
      </c>
      <c r="K29" s="65" t="s">
        <v>563</v>
      </c>
      <c r="L29" s="54" t="s">
        <v>31</v>
      </c>
      <c r="M29" s="55">
        <v>0</v>
      </c>
      <c r="N29" s="52" t="s">
        <v>197</v>
      </c>
      <c r="O29" s="52" t="s">
        <v>733</v>
      </c>
      <c r="P29" s="52" t="s">
        <v>735</v>
      </c>
      <c r="Q29" s="52" t="s">
        <v>41</v>
      </c>
      <c r="R29" s="64">
        <v>5</v>
      </c>
      <c r="S29" s="57">
        <v>71.43</v>
      </c>
      <c r="T29" s="57">
        <v>357.14</v>
      </c>
      <c r="U29" s="57">
        <v>400</v>
      </c>
      <c r="W29" s="4"/>
    </row>
    <row r="30" spans="1:23" s="17" customFormat="1" ht="63">
      <c r="A30" s="49" t="s">
        <v>341</v>
      </c>
      <c r="B30" s="58"/>
      <c r="C30" s="58"/>
      <c r="D30" s="58"/>
      <c r="E30" s="59"/>
      <c r="F30" s="59"/>
      <c r="G30" s="61" t="s">
        <v>741</v>
      </c>
      <c r="H30" s="62" t="s">
        <v>301</v>
      </c>
      <c r="I30" s="62" t="s">
        <v>300</v>
      </c>
      <c r="J30" s="61" t="s">
        <v>562</v>
      </c>
      <c r="K30" s="65" t="s">
        <v>563</v>
      </c>
      <c r="L30" s="54" t="s">
        <v>31</v>
      </c>
      <c r="M30" s="55">
        <v>0</v>
      </c>
      <c r="N30" s="52" t="s">
        <v>197</v>
      </c>
      <c r="O30" s="52" t="s">
        <v>733</v>
      </c>
      <c r="P30" s="52" t="s">
        <v>735</v>
      </c>
      <c r="Q30" s="52" t="s">
        <v>41</v>
      </c>
      <c r="R30" s="64">
        <v>10</v>
      </c>
      <c r="S30" s="57">
        <v>82.14</v>
      </c>
      <c r="T30" s="57">
        <v>821.43</v>
      </c>
      <c r="U30" s="57">
        <v>920</v>
      </c>
      <c r="W30" s="4"/>
    </row>
    <row r="31" spans="1:23" s="17" customFormat="1" ht="63">
      <c r="A31" s="49" t="s">
        <v>342</v>
      </c>
      <c r="B31" s="58"/>
      <c r="C31" s="58"/>
      <c r="D31" s="58"/>
      <c r="E31" s="59"/>
      <c r="F31" s="59"/>
      <c r="G31" s="61" t="s">
        <v>740</v>
      </c>
      <c r="H31" s="62" t="s">
        <v>301</v>
      </c>
      <c r="I31" s="62" t="s">
        <v>300</v>
      </c>
      <c r="J31" s="65" t="s">
        <v>564</v>
      </c>
      <c r="K31" s="65" t="s">
        <v>564</v>
      </c>
      <c r="L31" s="54" t="s">
        <v>31</v>
      </c>
      <c r="M31" s="55">
        <v>0</v>
      </c>
      <c r="N31" s="52" t="s">
        <v>197</v>
      </c>
      <c r="O31" s="52" t="s">
        <v>733</v>
      </c>
      <c r="P31" s="52" t="s">
        <v>735</v>
      </c>
      <c r="Q31" s="52" t="s">
        <v>41</v>
      </c>
      <c r="R31" s="64">
        <v>1</v>
      </c>
      <c r="S31" s="57">
        <v>231.25</v>
      </c>
      <c r="T31" s="57">
        <f>S31*R31</f>
        <v>231.25</v>
      </c>
      <c r="U31" s="57">
        <v>259</v>
      </c>
      <c r="W31" s="4"/>
    </row>
    <row r="32" spans="1:23" s="17" customFormat="1" ht="63">
      <c r="A32" s="49" t="s">
        <v>343</v>
      </c>
      <c r="B32" s="58"/>
      <c r="C32" s="58"/>
      <c r="D32" s="58"/>
      <c r="E32" s="59"/>
      <c r="F32" s="59"/>
      <c r="G32" s="61" t="s">
        <v>740</v>
      </c>
      <c r="H32" s="62" t="s">
        <v>301</v>
      </c>
      <c r="I32" s="62" t="s">
        <v>300</v>
      </c>
      <c r="J32" s="61" t="s">
        <v>50</v>
      </c>
      <c r="K32" s="65" t="s">
        <v>732</v>
      </c>
      <c r="L32" s="54" t="s">
        <v>31</v>
      </c>
      <c r="M32" s="55">
        <v>0</v>
      </c>
      <c r="N32" s="52" t="s">
        <v>197</v>
      </c>
      <c r="O32" s="52" t="s">
        <v>733</v>
      </c>
      <c r="P32" s="52" t="s">
        <v>735</v>
      </c>
      <c r="Q32" s="52" t="s">
        <v>41</v>
      </c>
      <c r="R32" s="64">
        <v>1</v>
      </c>
      <c r="S32" s="57">
        <v>1071.43</v>
      </c>
      <c r="T32" s="57">
        <f>S32*R32</f>
        <v>1071.43</v>
      </c>
      <c r="U32" s="57">
        <v>1200</v>
      </c>
      <c r="W32" s="4"/>
    </row>
    <row r="33" spans="1:23" s="17" customFormat="1" ht="63">
      <c r="A33" s="49" t="s">
        <v>344</v>
      </c>
      <c r="B33" s="58"/>
      <c r="C33" s="58"/>
      <c r="D33" s="58"/>
      <c r="E33" s="59"/>
      <c r="F33" s="59"/>
      <c r="G33" s="61" t="s">
        <v>740</v>
      </c>
      <c r="H33" s="62" t="s">
        <v>301</v>
      </c>
      <c r="I33" s="62" t="s">
        <v>300</v>
      </c>
      <c r="J33" s="52" t="s">
        <v>51</v>
      </c>
      <c r="K33" s="65" t="s">
        <v>52</v>
      </c>
      <c r="L33" s="54" t="s">
        <v>31</v>
      </c>
      <c r="M33" s="55">
        <v>0</v>
      </c>
      <c r="N33" s="52" t="s">
        <v>197</v>
      </c>
      <c r="O33" s="52" t="s">
        <v>733</v>
      </c>
      <c r="P33" s="52" t="s">
        <v>735</v>
      </c>
      <c r="Q33" s="52" t="s">
        <v>41</v>
      </c>
      <c r="R33" s="64">
        <v>30</v>
      </c>
      <c r="S33" s="57">
        <v>11.61</v>
      </c>
      <c r="T33" s="57">
        <v>348.21</v>
      </c>
      <c r="U33" s="57">
        <v>390</v>
      </c>
      <c r="W33" s="4"/>
    </row>
    <row r="34" spans="1:23" s="17" customFormat="1" ht="63">
      <c r="A34" s="49" t="s">
        <v>345</v>
      </c>
      <c r="B34" s="58"/>
      <c r="C34" s="58"/>
      <c r="D34" s="58"/>
      <c r="E34" s="59"/>
      <c r="F34" s="59"/>
      <c r="G34" s="61" t="s">
        <v>740</v>
      </c>
      <c r="H34" s="62" t="s">
        <v>301</v>
      </c>
      <c r="I34" s="62" t="s">
        <v>300</v>
      </c>
      <c r="J34" s="61" t="s">
        <v>642</v>
      </c>
      <c r="K34" s="65" t="s">
        <v>643</v>
      </c>
      <c r="L34" s="54" t="s">
        <v>31</v>
      </c>
      <c r="M34" s="55">
        <v>0</v>
      </c>
      <c r="N34" s="52" t="s">
        <v>197</v>
      </c>
      <c r="O34" s="52" t="s">
        <v>733</v>
      </c>
      <c r="P34" s="52" t="s">
        <v>735</v>
      </c>
      <c r="Q34" s="52" t="s">
        <v>41</v>
      </c>
      <c r="R34" s="64">
        <v>4</v>
      </c>
      <c r="S34" s="57">
        <v>1437.5</v>
      </c>
      <c r="T34" s="57">
        <f>S34*R34</f>
        <v>5750</v>
      </c>
      <c r="U34" s="57">
        <v>6440</v>
      </c>
      <c r="W34" s="4"/>
    </row>
    <row r="35" spans="1:23" s="17" customFormat="1" ht="63">
      <c r="A35" s="49" t="s">
        <v>346</v>
      </c>
      <c r="B35" s="58"/>
      <c r="C35" s="58"/>
      <c r="D35" s="58"/>
      <c r="E35" s="59"/>
      <c r="F35" s="59"/>
      <c r="G35" s="61" t="s">
        <v>740</v>
      </c>
      <c r="H35" s="62" t="s">
        <v>301</v>
      </c>
      <c r="I35" s="62" t="s">
        <v>300</v>
      </c>
      <c r="J35" s="61" t="s">
        <v>53</v>
      </c>
      <c r="K35" s="65" t="s">
        <v>54</v>
      </c>
      <c r="L35" s="54" t="s">
        <v>31</v>
      </c>
      <c r="M35" s="55">
        <v>0</v>
      </c>
      <c r="N35" s="52" t="s">
        <v>197</v>
      </c>
      <c r="O35" s="52" t="s">
        <v>733</v>
      </c>
      <c r="P35" s="52" t="s">
        <v>735</v>
      </c>
      <c r="Q35" s="52" t="s">
        <v>41</v>
      </c>
      <c r="R35" s="64">
        <v>2</v>
      </c>
      <c r="S35" s="57">
        <v>766.97</v>
      </c>
      <c r="T35" s="57">
        <v>1533.93</v>
      </c>
      <c r="U35" s="57">
        <v>1718</v>
      </c>
      <c r="W35" s="4"/>
    </row>
    <row r="36" spans="1:23" s="17" customFormat="1" ht="63">
      <c r="A36" s="49" t="s">
        <v>347</v>
      </c>
      <c r="B36" s="58"/>
      <c r="C36" s="58"/>
      <c r="D36" s="58"/>
      <c r="E36" s="59"/>
      <c r="F36" s="59"/>
      <c r="G36" s="61" t="s">
        <v>740</v>
      </c>
      <c r="H36" s="62" t="s">
        <v>301</v>
      </c>
      <c r="I36" s="62" t="s">
        <v>300</v>
      </c>
      <c r="J36" s="52" t="s">
        <v>55</v>
      </c>
      <c r="K36" s="65" t="s">
        <v>56</v>
      </c>
      <c r="L36" s="54" t="s">
        <v>31</v>
      </c>
      <c r="M36" s="55">
        <v>0</v>
      </c>
      <c r="N36" s="52" t="s">
        <v>197</v>
      </c>
      <c r="O36" s="52" t="s">
        <v>733</v>
      </c>
      <c r="P36" s="52" t="s">
        <v>735</v>
      </c>
      <c r="Q36" s="52" t="s">
        <v>41</v>
      </c>
      <c r="R36" s="64">
        <v>100</v>
      </c>
      <c r="S36" s="57">
        <v>69.64</v>
      </c>
      <c r="T36" s="57">
        <v>6964.29</v>
      </c>
      <c r="U36" s="57">
        <v>7800</v>
      </c>
      <c r="W36" s="4"/>
    </row>
    <row r="37" spans="1:23" s="17" customFormat="1" ht="63">
      <c r="A37" s="49" t="s">
        <v>348</v>
      </c>
      <c r="B37" s="58"/>
      <c r="C37" s="58"/>
      <c r="D37" s="58"/>
      <c r="E37" s="59"/>
      <c r="F37" s="59"/>
      <c r="G37" s="61" t="s">
        <v>740</v>
      </c>
      <c r="H37" s="62" t="s">
        <v>301</v>
      </c>
      <c r="I37" s="62" t="s">
        <v>300</v>
      </c>
      <c r="J37" s="52" t="s">
        <v>57</v>
      </c>
      <c r="K37" s="65" t="s">
        <v>56</v>
      </c>
      <c r="L37" s="54" t="s">
        <v>31</v>
      </c>
      <c r="M37" s="55">
        <v>0</v>
      </c>
      <c r="N37" s="52" t="s">
        <v>197</v>
      </c>
      <c r="O37" s="52" t="s">
        <v>733</v>
      </c>
      <c r="P37" s="52" t="s">
        <v>735</v>
      </c>
      <c r="Q37" s="52" t="s">
        <v>41</v>
      </c>
      <c r="R37" s="64">
        <v>30</v>
      </c>
      <c r="S37" s="57">
        <v>75.89</v>
      </c>
      <c r="T37" s="57">
        <v>2276.79</v>
      </c>
      <c r="U37" s="57">
        <v>2550</v>
      </c>
      <c r="W37" s="4"/>
    </row>
    <row r="38" spans="1:23" s="17" customFormat="1" ht="63">
      <c r="A38" s="49" t="s">
        <v>349</v>
      </c>
      <c r="B38" s="58"/>
      <c r="C38" s="58"/>
      <c r="D38" s="58"/>
      <c r="E38" s="59"/>
      <c r="F38" s="59"/>
      <c r="G38" s="61" t="s">
        <v>746</v>
      </c>
      <c r="H38" s="62" t="s">
        <v>301</v>
      </c>
      <c r="I38" s="62" t="s">
        <v>300</v>
      </c>
      <c r="J38" s="61" t="s">
        <v>58</v>
      </c>
      <c r="K38" s="63" t="s">
        <v>59</v>
      </c>
      <c r="L38" s="54" t="s">
        <v>31</v>
      </c>
      <c r="M38" s="55">
        <v>0</v>
      </c>
      <c r="N38" s="52" t="s">
        <v>197</v>
      </c>
      <c r="O38" s="52" t="s">
        <v>733</v>
      </c>
      <c r="P38" s="52" t="s">
        <v>735</v>
      </c>
      <c r="Q38" s="52" t="s">
        <v>41</v>
      </c>
      <c r="R38" s="52">
        <v>20</v>
      </c>
      <c r="S38" s="57">
        <v>415.18</v>
      </c>
      <c r="T38" s="57">
        <v>8303.57</v>
      </c>
      <c r="U38" s="57">
        <v>9300</v>
      </c>
      <c r="W38" s="4"/>
    </row>
    <row r="39" spans="1:23" s="17" customFormat="1" ht="63">
      <c r="A39" s="49" t="s">
        <v>350</v>
      </c>
      <c r="B39" s="58"/>
      <c r="C39" s="58"/>
      <c r="D39" s="58"/>
      <c r="E39" s="59"/>
      <c r="F39" s="59"/>
      <c r="G39" s="61" t="s">
        <v>746</v>
      </c>
      <c r="H39" s="62" t="s">
        <v>301</v>
      </c>
      <c r="I39" s="62" t="s">
        <v>300</v>
      </c>
      <c r="J39" s="61" t="s">
        <v>565</v>
      </c>
      <c r="K39" s="63" t="s">
        <v>566</v>
      </c>
      <c r="L39" s="54" t="s">
        <v>31</v>
      </c>
      <c r="M39" s="55">
        <v>0</v>
      </c>
      <c r="N39" s="52" t="s">
        <v>197</v>
      </c>
      <c r="O39" s="52" t="s">
        <v>733</v>
      </c>
      <c r="P39" s="52" t="s">
        <v>735</v>
      </c>
      <c r="Q39" s="52" t="s">
        <v>41</v>
      </c>
      <c r="R39" s="52">
        <v>15</v>
      </c>
      <c r="S39" s="57">
        <v>441.96</v>
      </c>
      <c r="T39" s="57">
        <v>6629.46</v>
      </c>
      <c r="U39" s="57">
        <v>7425</v>
      </c>
      <c r="W39" s="4"/>
    </row>
    <row r="40" spans="1:23" s="17" customFormat="1" ht="63">
      <c r="A40" s="49" t="s">
        <v>351</v>
      </c>
      <c r="B40" s="58"/>
      <c r="C40" s="58"/>
      <c r="D40" s="58"/>
      <c r="E40" s="59"/>
      <c r="F40" s="59"/>
      <c r="G40" s="61" t="s">
        <v>746</v>
      </c>
      <c r="H40" s="62" t="s">
        <v>301</v>
      </c>
      <c r="I40" s="62" t="s">
        <v>300</v>
      </c>
      <c r="J40" s="52" t="s">
        <v>567</v>
      </c>
      <c r="K40" s="63" t="s">
        <v>568</v>
      </c>
      <c r="L40" s="54" t="s">
        <v>31</v>
      </c>
      <c r="M40" s="55">
        <v>0</v>
      </c>
      <c r="N40" s="52" t="s">
        <v>197</v>
      </c>
      <c r="O40" s="52" t="s">
        <v>733</v>
      </c>
      <c r="P40" s="52" t="s">
        <v>735</v>
      </c>
      <c r="Q40" s="52" t="s">
        <v>41</v>
      </c>
      <c r="R40" s="52">
        <v>15</v>
      </c>
      <c r="S40" s="57">
        <v>441.96</v>
      </c>
      <c r="T40" s="57">
        <v>6629.46</v>
      </c>
      <c r="U40" s="57">
        <v>7425</v>
      </c>
      <c r="W40" s="4"/>
    </row>
    <row r="41" spans="1:23" s="17" customFormat="1" ht="63">
      <c r="A41" s="49" t="s">
        <v>352</v>
      </c>
      <c r="B41" s="58"/>
      <c r="C41" s="58"/>
      <c r="D41" s="58"/>
      <c r="E41" s="59"/>
      <c r="F41" s="59"/>
      <c r="G41" s="61" t="s">
        <v>746</v>
      </c>
      <c r="H41" s="62" t="s">
        <v>301</v>
      </c>
      <c r="I41" s="62" t="s">
        <v>300</v>
      </c>
      <c r="J41" s="52" t="s">
        <v>567</v>
      </c>
      <c r="K41" s="63" t="s">
        <v>568</v>
      </c>
      <c r="L41" s="54" t="s">
        <v>31</v>
      </c>
      <c r="M41" s="55">
        <v>0</v>
      </c>
      <c r="N41" s="52" t="s">
        <v>197</v>
      </c>
      <c r="O41" s="52" t="s">
        <v>733</v>
      </c>
      <c r="P41" s="52" t="s">
        <v>735</v>
      </c>
      <c r="Q41" s="52" t="s">
        <v>41</v>
      </c>
      <c r="R41" s="52">
        <v>2</v>
      </c>
      <c r="S41" s="57">
        <v>441.97</v>
      </c>
      <c r="T41" s="57">
        <v>883.93</v>
      </c>
      <c r="U41" s="57">
        <v>990</v>
      </c>
      <c r="W41" s="4"/>
    </row>
    <row r="42" spans="1:23" s="17" customFormat="1" ht="63">
      <c r="A42" s="49" t="s">
        <v>353</v>
      </c>
      <c r="B42" s="58"/>
      <c r="C42" s="58"/>
      <c r="D42" s="58"/>
      <c r="E42" s="59"/>
      <c r="F42" s="59"/>
      <c r="G42" s="61" t="s">
        <v>746</v>
      </c>
      <c r="H42" s="62" t="s">
        <v>301</v>
      </c>
      <c r="I42" s="62" t="s">
        <v>300</v>
      </c>
      <c r="J42" s="52" t="s">
        <v>567</v>
      </c>
      <c r="K42" s="63" t="s">
        <v>568</v>
      </c>
      <c r="L42" s="54" t="s">
        <v>31</v>
      </c>
      <c r="M42" s="55">
        <v>0</v>
      </c>
      <c r="N42" s="52" t="s">
        <v>197</v>
      </c>
      <c r="O42" s="52" t="s">
        <v>733</v>
      </c>
      <c r="P42" s="52" t="s">
        <v>735</v>
      </c>
      <c r="Q42" s="52" t="s">
        <v>41</v>
      </c>
      <c r="R42" s="52">
        <v>20</v>
      </c>
      <c r="S42" s="57">
        <v>441.96</v>
      </c>
      <c r="T42" s="57">
        <v>8839.29</v>
      </c>
      <c r="U42" s="57">
        <v>9900</v>
      </c>
      <c r="W42" s="4"/>
    </row>
    <row r="43" spans="1:23" s="17" customFormat="1" ht="63">
      <c r="A43" s="49" t="s">
        <v>354</v>
      </c>
      <c r="B43" s="58"/>
      <c r="C43" s="58"/>
      <c r="D43" s="58"/>
      <c r="E43" s="59"/>
      <c r="F43" s="59"/>
      <c r="G43" s="61" t="s">
        <v>746</v>
      </c>
      <c r="H43" s="62" t="s">
        <v>301</v>
      </c>
      <c r="I43" s="62" t="s">
        <v>300</v>
      </c>
      <c r="J43" s="52" t="s">
        <v>567</v>
      </c>
      <c r="K43" s="63" t="s">
        <v>568</v>
      </c>
      <c r="L43" s="54" t="s">
        <v>31</v>
      </c>
      <c r="M43" s="55">
        <v>0</v>
      </c>
      <c r="N43" s="52" t="s">
        <v>197</v>
      </c>
      <c r="O43" s="52" t="s">
        <v>733</v>
      </c>
      <c r="P43" s="52" t="s">
        <v>735</v>
      </c>
      <c r="Q43" s="52" t="s">
        <v>41</v>
      </c>
      <c r="R43" s="52">
        <v>1</v>
      </c>
      <c r="S43" s="57">
        <v>441.96</v>
      </c>
      <c r="T43" s="57">
        <f>S43*R43</f>
        <v>441.96</v>
      </c>
      <c r="U43" s="57">
        <v>495</v>
      </c>
      <c r="W43" s="4"/>
    </row>
    <row r="44" spans="1:23" s="17" customFormat="1" ht="63">
      <c r="A44" s="49" t="s">
        <v>355</v>
      </c>
      <c r="B44" s="58"/>
      <c r="C44" s="58"/>
      <c r="D44" s="58"/>
      <c r="E44" s="59"/>
      <c r="F44" s="59"/>
      <c r="G44" s="61" t="s">
        <v>746</v>
      </c>
      <c r="H44" s="62" t="s">
        <v>301</v>
      </c>
      <c r="I44" s="62" t="s">
        <v>300</v>
      </c>
      <c r="J44" s="52" t="s">
        <v>567</v>
      </c>
      <c r="K44" s="63" t="s">
        <v>568</v>
      </c>
      <c r="L44" s="54" t="s">
        <v>31</v>
      </c>
      <c r="M44" s="55">
        <v>0</v>
      </c>
      <c r="N44" s="52" t="s">
        <v>197</v>
      </c>
      <c r="O44" s="52" t="s">
        <v>733</v>
      </c>
      <c r="P44" s="52" t="s">
        <v>735</v>
      </c>
      <c r="Q44" s="52" t="s">
        <v>41</v>
      </c>
      <c r="R44" s="52">
        <v>2</v>
      </c>
      <c r="S44" s="57">
        <v>441.97</v>
      </c>
      <c r="T44" s="57">
        <v>883.93</v>
      </c>
      <c r="U44" s="57">
        <v>990</v>
      </c>
      <c r="W44" s="4"/>
    </row>
    <row r="45" spans="1:23" s="17" customFormat="1" ht="63">
      <c r="A45" s="49" t="s">
        <v>356</v>
      </c>
      <c r="B45" s="58"/>
      <c r="C45" s="58"/>
      <c r="D45" s="58"/>
      <c r="E45" s="59"/>
      <c r="F45" s="59"/>
      <c r="G45" s="61" t="s">
        <v>740</v>
      </c>
      <c r="H45" s="62" t="s">
        <v>301</v>
      </c>
      <c r="I45" s="62" t="s">
        <v>300</v>
      </c>
      <c r="J45" s="61" t="s">
        <v>60</v>
      </c>
      <c r="K45" s="63" t="s">
        <v>61</v>
      </c>
      <c r="L45" s="54" t="s">
        <v>31</v>
      </c>
      <c r="M45" s="55">
        <v>0</v>
      </c>
      <c r="N45" s="52" t="s">
        <v>197</v>
      </c>
      <c r="O45" s="52" t="s">
        <v>733</v>
      </c>
      <c r="P45" s="52" t="s">
        <v>735</v>
      </c>
      <c r="Q45" s="52" t="s">
        <v>41</v>
      </c>
      <c r="R45" s="52">
        <v>9</v>
      </c>
      <c r="S45" s="57">
        <v>100</v>
      </c>
      <c r="T45" s="57">
        <f>S45*R45</f>
        <v>900</v>
      </c>
      <c r="U45" s="57">
        <v>1008</v>
      </c>
      <c r="W45" s="4"/>
    </row>
    <row r="46" spans="1:23" s="17" customFormat="1" ht="63">
      <c r="A46" s="49" t="s">
        <v>357</v>
      </c>
      <c r="B46" s="58"/>
      <c r="C46" s="58"/>
      <c r="D46" s="58"/>
      <c r="E46" s="59"/>
      <c r="F46" s="59"/>
      <c r="G46" s="61" t="s">
        <v>740</v>
      </c>
      <c r="H46" s="62" t="s">
        <v>301</v>
      </c>
      <c r="I46" s="62" t="s">
        <v>300</v>
      </c>
      <c r="J46" s="61" t="s">
        <v>60</v>
      </c>
      <c r="K46" s="63" t="s">
        <v>61</v>
      </c>
      <c r="L46" s="54" t="s">
        <v>31</v>
      </c>
      <c r="M46" s="55">
        <v>0</v>
      </c>
      <c r="N46" s="52" t="s">
        <v>197</v>
      </c>
      <c r="O46" s="52" t="s">
        <v>733</v>
      </c>
      <c r="P46" s="52" t="s">
        <v>735</v>
      </c>
      <c r="Q46" s="52" t="s">
        <v>41</v>
      </c>
      <c r="R46" s="52">
        <v>5</v>
      </c>
      <c r="S46" s="57">
        <v>107.14</v>
      </c>
      <c r="T46" s="57">
        <v>535.71</v>
      </c>
      <c r="U46" s="57">
        <v>600</v>
      </c>
      <c r="W46" s="4"/>
    </row>
    <row r="47" spans="1:23" s="17" customFormat="1" ht="63">
      <c r="A47" s="49" t="s">
        <v>358</v>
      </c>
      <c r="B47" s="58"/>
      <c r="C47" s="58"/>
      <c r="D47" s="58"/>
      <c r="E47" s="59"/>
      <c r="F47" s="59"/>
      <c r="G47" s="61" t="s">
        <v>740</v>
      </c>
      <c r="H47" s="62" t="s">
        <v>301</v>
      </c>
      <c r="I47" s="62" t="s">
        <v>300</v>
      </c>
      <c r="J47" s="61" t="s">
        <v>569</v>
      </c>
      <c r="K47" s="63" t="s">
        <v>570</v>
      </c>
      <c r="L47" s="54" t="s">
        <v>31</v>
      </c>
      <c r="M47" s="55">
        <v>0</v>
      </c>
      <c r="N47" s="52" t="s">
        <v>197</v>
      </c>
      <c r="O47" s="52" t="s">
        <v>733</v>
      </c>
      <c r="P47" s="52" t="s">
        <v>735</v>
      </c>
      <c r="Q47" s="52" t="s">
        <v>41</v>
      </c>
      <c r="R47" s="52">
        <v>1</v>
      </c>
      <c r="S47" s="57">
        <v>100</v>
      </c>
      <c r="T47" s="57">
        <f>S47*R47</f>
        <v>100</v>
      </c>
      <c r="U47" s="57">
        <v>112</v>
      </c>
      <c r="W47" s="4"/>
    </row>
    <row r="48" spans="1:23" s="17" customFormat="1" ht="63">
      <c r="A48" s="49" t="s">
        <v>359</v>
      </c>
      <c r="B48" s="58"/>
      <c r="C48" s="58"/>
      <c r="D48" s="58"/>
      <c r="E48" s="59"/>
      <c r="F48" s="59"/>
      <c r="G48" s="61" t="s">
        <v>740</v>
      </c>
      <c r="H48" s="62" t="s">
        <v>301</v>
      </c>
      <c r="I48" s="62" t="s">
        <v>300</v>
      </c>
      <c r="J48" s="61" t="s">
        <v>62</v>
      </c>
      <c r="K48" s="63" t="s">
        <v>63</v>
      </c>
      <c r="L48" s="54" t="s">
        <v>31</v>
      </c>
      <c r="M48" s="55">
        <v>0</v>
      </c>
      <c r="N48" s="52" t="s">
        <v>197</v>
      </c>
      <c r="O48" s="52" t="s">
        <v>733</v>
      </c>
      <c r="P48" s="52" t="s">
        <v>735</v>
      </c>
      <c r="Q48" s="52" t="s">
        <v>41</v>
      </c>
      <c r="R48" s="52">
        <v>5</v>
      </c>
      <c r="S48" s="57">
        <v>982.14</v>
      </c>
      <c r="T48" s="57">
        <v>4910.71</v>
      </c>
      <c r="U48" s="57">
        <v>5500</v>
      </c>
      <c r="W48" s="4"/>
    </row>
    <row r="49" spans="1:23" s="17" customFormat="1" ht="63">
      <c r="A49" s="49" t="s">
        <v>360</v>
      </c>
      <c r="B49" s="58"/>
      <c r="C49" s="58"/>
      <c r="D49" s="58"/>
      <c r="E49" s="59"/>
      <c r="F49" s="59"/>
      <c r="G49" s="61" t="s">
        <v>740</v>
      </c>
      <c r="H49" s="62" t="s">
        <v>301</v>
      </c>
      <c r="I49" s="62" t="s">
        <v>300</v>
      </c>
      <c r="J49" s="52" t="s">
        <v>571</v>
      </c>
      <c r="K49" s="63" t="s">
        <v>572</v>
      </c>
      <c r="L49" s="54" t="s">
        <v>31</v>
      </c>
      <c r="M49" s="55">
        <v>0</v>
      </c>
      <c r="N49" s="52" t="s">
        <v>197</v>
      </c>
      <c r="O49" s="52" t="s">
        <v>733</v>
      </c>
      <c r="P49" s="52" t="s">
        <v>735</v>
      </c>
      <c r="Q49" s="52" t="s">
        <v>41</v>
      </c>
      <c r="R49" s="52">
        <v>5</v>
      </c>
      <c r="S49" s="57">
        <v>875</v>
      </c>
      <c r="T49" s="57">
        <v>4375</v>
      </c>
      <c r="U49" s="57">
        <v>4900</v>
      </c>
      <c r="W49" s="4"/>
    </row>
    <row r="50" spans="1:23" s="17" customFormat="1" ht="63">
      <c r="A50" s="49" t="s">
        <v>361</v>
      </c>
      <c r="B50" s="58"/>
      <c r="C50" s="58"/>
      <c r="D50" s="58"/>
      <c r="E50" s="59"/>
      <c r="F50" s="59"/>
      <c r="G50" s="61" t="s">
        <v>740</v>
      </c>
      <c r="H50" s="62" t="s">
        <v>301</v>
      </c>
      <c r="I50" s="62" t="s">
        <v>300</v>
      </c>
      <c r="J50" s="61" t="s">
        <v>64</v>
      </c>
      <c r="K50" s="63" t="s">
        <v>65</v>
      </c>
      <c r="L50" s="54" t="s">
        <v>31</v>
      </c>
      <c r="M50" s="55">
        <v>0</v>
      </c>
      <c r="N50" s="52" t="s">
        <v>197</v>
      </c>
      <c r="O50" s="52" t="s">
        <v>733</v>
      </c>
      <c r="P50" s="52" t="s">
        <v>735</v>
      </c>
      <c r="Q50" s="52" t="s">
        <v>41</v>
      </c>
      <c r="R50" s="52">
        <v>10</v>
      </c>
      <c r="S50" s="57">
        <v>49.11</v>
      </c>
      <c r="T50" s="57">
        <v>491.07</v>
      </c>
      <c r="U50" s="57">
        <v>550</v>
      </c>
      <c r="W50" s="4"/>
    </row>
    <row r="51" spans="1:23" s="17" customFormat="1" ht="63">
      <c r="A51" s="49" t="s">
        <v>362</v>
      </c>
      <c r="B51" s="58"/>
      <c r="C51" s="58"/>
      <c r="D51" s="58"/>
      <c r="E51" s="59"/>
      <c r="F51" s="59"/>
      <c r="G51" s="61" t="s">
        <v>740</v>
      </c>
      <c r="H51" s="62" t="s">
        <v>301</v>
      </c>
      <c r="I51" s="62" t="s">
        <v>300</v>
      </c>
      <c r="J51" s="52" t="s">
        <v>573</v>
      </c>
      <c r="K51" s="63" t="s">
        <v>574</v>
      </c>
      <c r="L51" s="54" t="s">
        <v>31</v>
      </c>
      <c r="M51" s="55">
        <v>0</v>
      </c>
      <c r="N51" s="52" t="s">
        <v>197</v>
      </c>
      <c r="O51" s="52" t="s">
        <v>733</v>
      </c>
      <c r="P51" s="52" t="s">
        <v>735</v>
      </c>
      <c r="Q51" s="52" t="s">
        <v>41</v>
      </c>
      <c r="R51" s="52">
        <v>6</v>
      </c>
      <c r="S51" s="57">
        <v>245.54</v>
      </c>
      <c r="T51" s="57">
        <v>1473.21</v>
      </c>
      <c r="U51" s="57">
        <v>1650</v>
      </c>
      <c r="W51" s="4"/>
    </row>
    <row r="52" spans="1:23" s="17" customFormat="1" ht="63">
      <c r="A52" s="49" t="s">
        <v>363</v>
      </c>
      <c r="B52" s="58"/>
      <c r="C52" s="58"/>
      <c r="D52" s="58"/>
      <c r="E52" s="59"/>
      <c r="F52" s="59"/>
      <c r="G52" s="61" t="s">
        <v>741</v>
      </c>
      <c r="H52" s="62" t="s">
        <v>301</v>
      </c>
      <c r="I52" s="62" t="s">
        <v>300</v>
      </c>
      <c r="J52" s="61" t="s">
        <v>66</v>
      </c>
      <c r="K52" s="63" t="s">
        <v>67</v>
      </c>
      <c r="L52" s="54" t="s">
        <v>31</v>
      </c>
      <c r="M52" s="55">
        <v>0</v>
      </c>
      <c r="N52" s="52" t="s">
        <v>197</v>
      </c>
      <c r="O52" s="52" t="s">
        <v>733</v>
      </c>
      <c r="P52" s="52" t="s">
        <v>735</v>
      </c>
      <c r="Q52" s="52" t="s">
        <v>41</v>
      </c>
      <c r="R52" s="52">
        <v>20</v>
      </c>
      <c r="S52" s="57">
        <v>22.32</v>
      </c>
      <c r="T52" s="57">
        <v>446.43</v>
      </c>
      <c r="U52" s="57">
        <v>500</v>
      </c>
      <c r="W52" s="4"/>
    </row>
    <row r="53" spans="1:23" s="17" customFormat="1" ht="63">
      <c r="A53" s="49" t="s">
        <v>364</v>
      </c>
      <c r="B53" s="58"/>
      <c r="C53" s="58"/>
      <c r="D53" s="58"/>
      <c r="E53" s="59"/>
      <c r="F53" s="59"/>
      <c r="G53" s="61" t="s">
        <v>741</v>
      </c>
      <c r="H53" s="62" t="s">
        <v>301</v>
      </c>
      <c r="I53" s="62" t="s">
        <v>300</v>
      </c>
      <c r="J53" s="61" t="s">
        <v>66</v>
      </c>
      <c r="K53" s="63" t="s">
        <v>67</v>
      </c>
      <c r="L53" s="54" t="s">
        <v>31</v>
      </c>
      <c r="M53" s="55">
        <v>0</v>
      </c>
      <c r="N53" s="52" t="s">
        <v>197</v>
      </c>
      <c r="O53" s="52" t="s">
        <v>733</v>
      </c>
      <c r="P53" s="52" t="s">
        <v>735</v>
      </c>
      <c r="Q53" s="52" t="s">
        <v>41</v>
      </c>
      <c r="R53" s="52">
        <v>14</v>
      </c>
      <c r="S53" s="57">
        <v>17.86</v>
      </c>
      <c r="T53" s="57">
        <v>250</v>
      </c>
      <c r="U53" s="57">
        <v>280</v>
      </c>
      <c r="W53" s="4"/>
    </row>
    <row r="54" spans="1:23" s="17" customFormat="1" ht="63">
      <c r="A54" s="49" t="s">
        <v>365</v>
      </c>
      <c r="B54" s="58"/>
      <c r="C54" s="58"/>
      <c r="D54" s="58"/>
      <c r="E54" s="59"/>
      <c r="F54" s="59"/>
      <c r="G54" s="61" t="s">
        <v>741</v>
      </c>
      <c r="H54" s="62" t="s">
        <v>301</v>
      </c>
      <c r="I54" s="62" t="s">
        <v>300</v>
      </c>
      <c r="J54" s="61" t="s">
        <v>576</v>
      </c>
      <c r="K54" s="63" t="s">
        <v>575</v>
      </c>
      <c r="L54" s="54" t="s">
        <v>31</v>
      </c>
      <c r="M54" s="55">
        <v>0</v>
      </c>
      <c r="N54" s="52" t="s">
        <v>197</v>
      </c>
      <c r="O54" s="52" t="s">
        <v>733</v>
      </c>
      <c r="P54" s="52" t="s">
        <v>735</v>
      </c>
      <c r="Q54" s="52" t="s">
        <v>41</v>
      </c>
      <c r="R54" s="52">
        <v>30</v>
      </c>
      <c r="S54" s="57">
        <v>40.18</v>
      </c>
      <c r="T54" s="57">
        <v>1205.36</v>
      </c>
      <c r="U54" s="57">
        <v>1350</v>
      </c>
      <c r="W54" s="4"/>
    </row>
    <row r="55" spans="1:23" s="17" customFormat="1" ht="63">
      <c r="A55" s="49" t="s">
        <v>366</v>
      </c>
      <c r="B55" s="58"/>
      <c r="C55" s="58"/>
      <c r="D55" s="58"/>
      <c r="E55" s="59"/>
      <c r="F55" s="59"/>
      <c r="G55" s="61" t="s">
        <v>741</v>
      </c>
      <c r="H55" s="62" t="s">
        <v>301</v>
      </c>
      <c r="I55" s="62" t="s">
        <v>300</v>
      </c>
      <c r="J55" s="61" t="s">
        <v>576</v>
      </c>
      <c r="K55" s="63" t="s">
        <v>577</v>
      </c>
      <c r="L55" s="54" t="s">
        <v>31</v>
      </c>
      <c r="M55" s="55">
        <v>0</v>
      </c>
      <c r="N55" s="52" t="s">
        <v>197</v>
      </c>
      <c r="O55" s="52" t="s">
        <v>733</v>
      </c>
      <c r="P55" s="52" t="s">
        <v>735</v>
      </c>
      <c r="Q55" s="52" t="s">
        <v>41</v>
      </c>
      <c r="R55" s="52">
        <v>25</v>
      </c>
      <c r="S55" s="57">
        <v>49.11</v>
      </c>
      <c r="T55" s="57">
        <v>1227.68</v>
      </c>
      <c r="U55" s="57">
        <v>1375</v>
      </c>
      <c r="W55" s="4"/>
    </row>
    <row r="56" spans="1:23" s="17" customFormat="1" ht="63">
      <c r="A56" s="49" t="s">
        <v>367</v>
      </c>
      <c r="B56" s="58"/>
      <c r="C56" s="58"/>
      <c r="D56" s="58"/>
      <c r="E56" s="59"/>
      <c r="F56" s="59"/>
      <c r="G56" s="61" t="s">
        <v>741</v>
      </c>
      <c r="H56" s="62" t="s">
        <v>301</v>
      </c>
      <c r="I56" s="62" t="s">
        <v>300</v>
      </c>
      <c r="J56" s="61" t="s">
        <v>578</v>
      </c>
      <c r="K56" s="63" t="s">
        <v>783</v>
      </c>
      <c r="L56" s="54" t="s">
        <v>31</v>
      </c>
      <c r="M56" s="55">
        <v>0</v>
      </c>
      <c r="N56" s="52" t="s">
        <v>197</v>
      </c>
      <c r="O56" s="52" t="s">
        <v>733</v>
      </c>
      <c r="P56" s="52" t="s">
        <v>735</v>
      </c>
      <c r="Q56" s="52" t="s">
        <v>41</v>
      </c>
      <c r="R56" s="52">
        <v>14</v>
      </c>
      <c r="S56" s="57">
        <v>17.86</v>
      </c>
      <c r="T56" s="57">
        <v>250</v>
      </c>
      <c r="U56" s="57">
        <v>280</v>
      </c>
      <c r="W56" s="4"/>
    </row>
    <row r="57" spans="1:23" s="17" customFormat="1" ht="63">
      <c r="A57" s="49" t="s">
        <v>368</v>
      </c>
      <c r="B57" s="58"/>
      <c r="C57" s="58"/>
      <c r="D57" s="58"/>
      <c r="E57" s="59"/>
      <c r="F57" s="59"/>
      <c r="G57" s="61" t="s">
        <v>741</v>
      </c>
      <c r="H57" s="62" t="s">
        <v>301</v>
      </c>
      <c r="I57" s="62" t="s">
        <v>300</v>
      </c>
      <c r="J57" s="52" t="s">
        <v>579</v>
      </c>
      <c r="K57" s="63" t="s">
        <v>580</v>
      </c>
      <c r="L57" s="54" t="s">
        <v>31</v>
      </c>
      <c r="M57" s="55">
        <v>0</v>
      </c>
      <c r="N57" s="52" t="s">
        <v>197</v>
      </c>
      <c r="O57" s="52" t="s">
        <v>733</v>
      </c>
      <c r="P57" s="52" t="s">
        <v>735</v>
      </c>
      <c r="Q57" s="52" t="s">
        <v>41</v>
      </c>
      <c r="R57" s="52">
        <v>20</v>
      </c>
      <c r="S57" s="57">
        <v>13.39</v>
      </c>
      <c r="T57" s="57">
        <v>267.86</v>
      </c>
      <c r="U57" s="57">
        <v>300</v>
      </c>
      <c r="W57" s="4"/>
    </row>
    <row r="58" spans="1:23" s="17" customFormat="1" ht="63">
      <c r="A58" s="49" t="s">
        <v>369</v>
      </c>
      <c r="B58" s="58"/>
      <c r="C58" s="58"/>
      <c r="D58" s="58"/>
      <c r="E58" s="59"/>
      <c r="F58" s="59"/>
      <c r="G58" s="61" t="s">
        <v>742</v>
      </c>
      <c r="H58" s="62" t="s">
        <v>301</v>
      </c>
      <c r="I58" s="62" t="s">
        <v>300</v>
      </c>
      <c r="J58" s="63" t="s">
        <v>581</v>
      </c>
      <c r="K58" s="63" t="s">
        <v>582</v>
      </c>
      <c r="L58" s="54" t="s">
        <v>31</v>
      </c>
      <c r="M58" s="55">
        <v>0</v>
      </c>
      <c r="N58" s="52" t="s">
        <v>197</v>
      </c>
      <c r="O58" s="52" t="s">
        <v>733</v>
      </c>
      <c r="P58" s="52" t="s">
        <v>735</v>
      </c>
      <c r="Q58" s="52" t="s">
        <v>41</v>
      </c>
      <c r="R58" s="52">
        <v>1</v>
      </c>
      <c r="S58" s="57">
        <v>84.82</v>
      </c>
      <c r="T58" s="57">
        <f aca="true" t="shared" si="0" ref="T58:T70">S58*R58</f>
        <v>84.82</v>
      </c>
      <c r="U58" s="57">
        <v>95</v>
      </c>
      <c r="W58" s="4"/>
    </row>
    <row r="59" spans="1:23" s="17" customFormat="1" ht="63">
      <c r="A59" s="49" t="s">
        <v>370</v>
      </c>
      <c r="B59" s="58"/>
      <c r="C59" s="58"/>
      <c r="D59" s="58"/>
      <c r="E59" s="59"/>
      <c r="F59" s="59"/>
      <c r="G59" s="61" t="s">
        <v>742</v>
      </c>
      <c r="H59" s="62" t="s">
        <v>301</v>
      </c>
      <c r="I59" s="62" t="s">
        <v>300</v>
      </c>
      <c r="J59" s="63" t="s">
        <v>583</v>
      </c>
      <c r="K59" s="63" t="s">
        <v>584</v>
      </c>
      <c r="L59" s="54" t="s">
        <v>31</v>
      </c>
      <c r="M59" s="55">
        <v>0</v>
      </c>
      <c r="N59" s="52" t="s">
        <v>197</v>
      </c>
      <c r="O59" s="52" t="s">
        <v>733</v>
      </c>
      <c r="P59" s="52" t="s">
        <v>735</v>
      </c>
      <c r="Q59" s="52" t="s">
        <v>41</v>
      </c>
      <c r="R59" s="52">
        <f>1+1</f>
        <v>2</v>
      </c>
      <c r="S59" s="57">
        <v>196.43</v>
      </c>
      <c r="T59" s="57">
        <f t="shared" si="0"/>
        <v>392.86</v>
      </c>
      <c r="U59" s="57">
        <v>440</v>
      </c>
      <c r="W59" s="4"/>
    </row>
    <row r="60" spans="1:23" s="17" customFormat="1" ht="63">
      <c r="A60" s="49" t="s">
        <v>371</v>
      </c>
      <c r="B60" s="58"/>
      <c r="C60" s="58"/>
      <c r="D60" s="58"/>
      <c r="E60" s="59"/>
      <c r="F60" s="59"/>
      <c r="G60" s="61" t="s">
        <v>742</v>
      </c>
      <c r="H60" s="62" t="s">
        <v>301</v>
      </c>
      <c r="I60" s="62" t="s">
        <v>300</v>
      </c>
      <c r="J60" s="63" t="s">
        <v>769</v>
      </c>
      <c r="K60" s="63" t="s">
        <v>768</v>
      </c>
      <c r="L60" s="54" t="s">
        <v>31</v>
      </c>
      <c r="M60" s="55">
        <v>0</v>
      </c>
      <c r="N60" s="52" t="s">
        <v>197</v>
      </c>
      <c r="O60" s="52" t="s">
        <v>733</v>
      </c>
      <c r="P60" s="52" t="s">
        <v>735</v>
      </c>
      <c r="Q60" s="52" t="s">
        <v>41</v>
      </c>
      <c r="R60" s="52">
        <f>40+40</f>
        <v>80</v>
      </c>
      <c r="S60" s="57">
        <v>17.86</v>
      </c>
      <c r="T60" s="57">
        <v>1428.58</v>
      </c>
      <c r="U60" s="57">
        <v>1600</v>
      </c>
      <c r="W60" s="4"/>
    </row>
    <row r="61" spans="1:23" s="17" customFormat="1" ht="63">
      <c r="A61" s="49" t="s">
        <v>372</v>
      </c>
      <c r="B61" s="58"/>
      <c r="C61" s="58"/>
      <c r="D61" s="58"/>
      <c r="E61" s="59"/>
      <c r="F61" s="59"/>
      <c r="G61" s="61" t="s">
        <v>742</v>
      </c>
      <c r="H61" s="62" t="s">
        <v>301</v>
      </c>
      <c r="I61" s="62" t="s">
        <v>300</v>
      </c>
      <c r="J61" s="63" t="s">
        <v>585</v>
      </c>
      <c r="K61" s="63" t="s">
        <v>586</v>
      </c>
      <c r="L61" s="54" t="s">
        <v>31</v>
      </c>
      <c r="M61" s="55">
        <v>0</v>
      </c>
      <c r="N61" s="52" t="s">
        <v>197</v>
      </c>
      <c r="O61" s="52" t="s">
        <v>733</v>
      </c>
      <c r="P61" s="52" t="s">
        <v>735</v>
      </c>
      <c r="Q61" s="52" t="s">
        <v>41</v>
      </c>
      <c r="R61" s="52">
        <v>1</v>
      </c>
      <c r="S61" s="57">
        <v>248.21</v>
      </c>
      <c r="T61" s="57">
        <f t="shared" si="0"/>
        <v>248.21</v>
      </c>
      <c r="U61" s="57">
        <v>278</v>
      </c>
      <c r="W61" s="4"/>
    </row>
    <row r="62" spans="1:23" s="17" customFormat="1" ht="63">
      <c r="A62" s="49" t="s">
        <v>373</v>
      </c>
      <c r="B62" s="58"/>
      <c r="C62" s="58"/>
      <c r="D62" s="58"/>
      <c r="E62" s="59"/>
      <c r="F62" s="59"/>
      <c r="G62" s="61" t="s">
        <v>746</v>
      </c>
      <c r="H62" s="62" t="s">
        <v>301</v>
      </c>
      <c r="I62" s="62" t="s">
        <v>300</v>
      </c>
      <c r="J62" s="61" t="s">
        <v>588</v>
      </c>
      <c r="K62" s="63" t="s">
        <v>587</v>
      </c>
      <c r="L62" s="54" t="s">
        <v>31</v>
      </c>
      <c r="M62" s="55">
        <v>0</v>
      </c>
      <c r="N62" s="52" t="s">
        <v>197</v>
      </c>
      <c r="O62" s="52" t="s">
        <v>733</v>
      </c>
      <c r="P62" s="52" t="s">
        <v>735</v>
      </c>
      <c r="Q62" s="52" t="s">
        <v>41</v>
      </c>
      <c r="R62" s="52">
        <v>200</v>
      </c>
      <c r="S62" s="57">
        <v>46.43</v>
      </c>
      <c r="T62" s="57">
        <v>9285.71</v>
      </c>
      <c r="U62" s="57">
        <v>10400</v>
      </c>
      <c r="W62" s="4"/>
    </row>
    <row r="63" spans="1:23" s="17" customFormat="1" ht="63">
      <c r="A63" s="49" t="s">
        <v>374</v>
      </c>
      <c r="B63" s="58"/>
      <c r="C63" s="58"/>
      <c r="D63" s="58"/>
      <c r="E63" s="59"/>
      <c r="F63" s="59"/>
      <c r="G63" s="61" t="s">
        <v>746</v>
      </c>
      <c r="H63" s="62" t="s">
        <v>301</v>
      </c>
      <c r="I63" s="62" t="s">
        <v>300</v>
      </c>
      <c r="J63" s="61" t="s">
        <v>590</v>
      </c>
      <c r="K63" s="63" t="s">
        <v>589</v>
      </c>
      <c r="L63" s="54" t="s">
        <v>31</v>
      </c>
      <c r="M63" s="55">
        <v>0</v>
      </c>
      <c r="N63" s="52" t="s">
        <v>197</v>
      </c>
      <c r="O63" s="52" t="s">
        <v>733</v>
      </c>
      <c r="P63" s="52" t="s">
        <v>735</v>
      </c>
      <c r="Q63" s="52" t="s">
        <v>41</v>
      </c>
      <c r="R63" s="52">
        <v>30</v>
      </c>
      <c r="S63" s="57">
        <v>35.71</v>
      </c>
      <c r="T63" s="57">
        <v>1071.43</v>
      </c>
      <c r="U63" s="57">
        <v>1200</v>
      </c>
      <c r="W63" s="4"/>
    </row>
    <row r="64" spans="1:23" s="17" customFormat="1" ht="63">
      <c r="A64" s="49" t="s">
        <v>375</v>
      </c>
      <c r="B64" s="58"/>
      <c r="C64" s="58"/>
      <c r="D64" s="58"/>
      <c r="E64" s="59"/>
      <c r="F64" s="59"/>
      <c r="G64" s="61" t="s">
        <v>742</v>
      </c>
      <c r="H64" s="62" t="s">
        <v>301</v>
      </c>
      <c r="I64" s="62" t="s">
        <v>300</v>
      </c>
      <c r="J64" s="52" t="s">
        <v>68</v>
      </c>
      <c r="K64" s="63" t="s">
        <v>69</v>
      </c>
      <c r="L64" s="54" t="s">
        <v>31</v>
      </c>
      <c r="M64" s="55">
        <v>0</v>
      </c>
      <c r="N64" s="52" t="s">
        <v>197</v>
      </c>
      <c r="O64" s="52" t="s">
        <v>733</v>
      </c>
      <c r="P64" s="52" t="s">
        <v>735</v>
      </c>
      <c r="Q64" s="52" t="s">
        <v>41</v>
      </c>
      <c r="R64" s="52">
        <f>20+20</f>
        <v>40</v>
      </c>
      <c r="S64" s="57">
        <v>51.79</v>
      </c>
      <c r="T64" s="57">
        <v>2071.42</v>
      </c>
      <c r="U64" s="57">
        <v>2319</v>
      </c>
      <c r="W64" s="4"/>
    </row>
    <row r="65" spans="1:23" s="17" customFormat="1" ht="63">
      <c r="A65" s="49" t="s">
        <v>376</v>
      </c>
      <c r="B65" s="58"/>
      <c r="C65" s="58"/>
      <c r="D65" s="58"/>
      <c r="E65" s="59"/>
      <c r="F65" s="59"/>
      <c r="G65" s="61" t="s">
        <v>744</v>
      </c>
      <c r="H65" s="62" t="s">
        <v>301</v>
      </c>
      <c r="I65" s="62" t="s">
        <v>300</v>
      </c>
      <c r="J65" s="63" t="s">
        <v>591</v>
      </c>
      <c r="K65" s="63" t="s">
        <v>591</v>
      </c>
      <c r="L65" s="54" t="s">
        <v>31</v>
      </c>
      <c r="M65" s="55">
        <v>0</v>
      </c>
      <c r="N65" s="52" t="s">
        <v>197</v>
      </c>
      <c r="O65" s="52" t="s">
        <v>733</v>
      </c>
      <c r="P65" s="52" t="s">
        <v>735</v>
      </c>
      <c r="Q65" s="52" t="s">
        <v>41</v>
      </c>
      <c r="R65" s="52">
        <v>1</v>
      </c>
      <c r="S65" s="57">
        <v>2736.61</v>
      </c>
      <c r="T65" s="57">
        <f t="shared" si="0"/>
        <v>2736.61</v>
      </c>
      <c r="U65" s="57">
        <v>3065</v>
      </c>
      <c r="W65" s="4"/>
    </row>
    <row r="66" spans="1:23" s="17" customFormat="1" ht="63">
      <c r="A66" s="49" t="s">
        <v>377</v>
      </c>
      <c r="B66" s="58"/>
      <c r="C66" s="58"/>
      <c r="D66" s="58"/>
      <c r="E66" s="59"/>
      <c r="F66" s="59"/>
      <c r="G66" s="61" t="s">
        <v>744</v>
      </c>
      <c r="H66" s="62" t="s">
        <v>301</v>
      </c>
      <c r="I66" s="62" t="s">
        <v>300</v>
      </c>
      <c r="J66" s="63" t="s">
        <v>70</v>
      </c>
      <c r="K66" s="63" t="s">
        <v>70</v>
      </c>
      <c r="L66" s="54" t="s">
        <v>31</v>
      </c>
      <c r="M66" s="55">
        <v>0</v>
      </c>
      <c r="N66" s="52" t="s">
        <v>197</v>
      </c>
      <c r="O66" s="52" t="s">
        <v>733</v>
      </c>
      <c r="P66" s="52" t="s">
        <v>735</v>
      </c>
      <c r="Q66" s="52" t="s">
        <v>41</v>
      </c>
      <c r="R66" s="52">
        <v>5</v>
      </c>
      <c r="S66" s="57">
        <v>433.04</v>
      </c>
      <c r="T66" s="57">
        <v>2165.18</v>
      </c>
      <c r="U66" s="57">
        <v>2425</v>
      </c>
      <c r="W66" s="4"/>
    </row>
    <row r="67" spans="1:23" s="17" customFormat="1" ht="63">
      <c r="A67" s="49" t="s">
        <v>378</v>
      </c>
      <c r="B67" s="58"/>
      <c r="C67" s="58"/>
      <c r="D67" s="58"/>
      <c r="E67" s="59"/>
      <c r="F67" s="59"/>
      <c r="G67" s="61" t="s">
        <v>744</v>
      </c>
      <c r="H67" s="62" t="s">
        <v>301</v>
      </c>
      <c r="I67" s="62" t="s">
        <v>300</v>
      </c>
      <c r="J67" s="63" t="s">
        <v>71</v>
      </c>
      <c r="K67" s="63" t="s">
        <v>71</v>
      </c>
      <c r="L67" s="54" t="s">
        <v>31</v>
      </c>
      <c r="M67" s="55">
        <v>0</v>
      </c>
      <c r="N67" s="52" t="s">
        <v>197</v>
      </c>
      <c r="O67" s="52" t="s">
        <v>733</v>
      </c>
      <c r="P67" s="52" t="s">
        <v>735</v>
      </c>
      <c r="Q67" s="52" t="s">
        <v>41</v>
      </c>
      <c r="R67" s="52">
        <v>5</v>
      </c>
      <c r="S67" s="57">
        <v>424.11</v>
      </c>
      <c r="T67" s="57">
        <v>2120.54</v>
      </c>
      <c r="U67" s="57">
        <v>2375</v>
      </c>
      <c r="W67" s="4"/>
    </row>
    <row r="68" spans="1:23" s="17" customFormat="1" ht="63">
      <c r="A68" s="49" t="s">
        <v>379</v>
      </c>
      <c r="B68" s="58"/>
      <c r="C68" s="58"/>
      <c r="D68" s="58"/>
      <c r="E68" s="59"/>
      <c r="F68" s="59"/>
      <c r="G68" s="61" t="s">
        <v>744</v>
      </c>
      <c r="H68" s="62" t="s">
        <v>301</v>
      </c>
      <c r="I68" s="62" t="s">
        <v>300</v>
      </c>
      <c r="J68" s="63" t="s">
        <v>592</v>
      </c>
      <c r="K68" s="63" t="s">
        <v>592</v>
      </c>
      <c r="L68" s="54" t="s">
        <v>31</v>
      </c>
      <c r="M68" s="55">
        <v>0</v>
      </c>
      <c r="N68" s="52" t="s">
        <v>197</v>
      </c>
      <c r="O68" s="52" t="s">
        <v>733</v>
      </c>
      <c r="P68" s="52" t="s">
        <v>735</v>
      </c>
      <c r="Q68" s="52" t="s">
        <v>41</v>
      </c>
      <c r="R68" s="52">
        <v>1</v>
      </c>
      <c r="S68" s="57">
        <v>2142.86</v>
      </c>
      <c r="T68" s="57">
        <f t="shared" si="0"/>
        <v>2142.86</v>
      </c>
      <c r="U68" s="57">
        <v>2400</v>
      </c>
      <c r="W68" s="4"/>
    </row>
    <row r="69" spans="1:23" s="17" customFormat="1" ht="63">
      <c r="A69" s="49" t="s">
        <v>380</v>
      </c>
      <c r="B69" s="58"/>
      <c r="C69" s="58"/>
      <c r="D69" s="58"/>
      <c r="E69" s="59"/>
      <c r="F69" s="59"/>
      <c r="G69" s="61" t="s">
        <v>765</v>
      </c>
      <c r="H69" s="62" t="s">
        <v>301</v>
      </c>
      <c r="I69" s="62" t="s">
        <v>300</v>
      </c>
      <c r="J69" s="61" t="s">
        <v>72</v>
      </c>
      <c r="K69" s="63" t="s">
        <v>73</v>
      </c>
      <c r="L69" s="54" t="s">
        <v>31</v>
      </c>
      <c r="M69" s="55">
        <v>0</v>
      </c>
      <c r="N69" s="52" t="s">
        <v>197</v>
      </c>
      <c r="O69" s="52" t="s">
        <v>733</v>
      </c>
      <c r="P69" s="52" t="s">
        <v>735</v>
      </c>
      <c r="Q69" s="52" t="s">
        <v>41</v>
      </c>
      <c r="R69" s="52">
        <v>30</v>
      </c>
      <c r="S69" s="57">
        <v>8.93</v>
      </c>
      <c r="T69" s="57">
        <v>267.86</v>
      </c>
      <c r="U69" s="57">
        <v>300</v>
      </c>
      <c r="W69" s="4"/>
    </row>
    <row r="70" spans="1:225" s="17" customFormat="1" ht="63">
      <c r="A70" s="49" t="s">
        <v>381</v>
      </c>
      <c r="B70" s="58"/>
      <c r="C70" s="58"/>
      <c r="D70" s="58"/>
      <c r="E70" s="59"/>
      <c r="F70" s="59"/>
      <c r="G70" s="61" t="s">
        <v>741</v>
      </c>
      <c r="H70" s="62" t="s">
        <v>301</v>
      </c>
      <c r="I70" s="62" t="s">
        <v>300</v>
      </c>
      <c r="J70" s="61" t="s">
        <v>593</v>
      </c>
      <c r="K70" s="66" t="s">
        <v>594</v>
      </c>
      <c r="L70" s="54" t="s">
        <v>31</v>
      </c>
      <c r="M70" s="55">
        <v>0</v>
      </c>
      <c r="N70" s="52" t="s">
        <v>197</v>
      </c>
      <c r="O70" s="52" t="s">
        <v>733</v>
      </c>
      <c r="P70" s="52" t="s">
        <v>735</v>
      </c>
      <c r="Q70" s="64" t="s">
        <v>41</v>
      </c>
      <c r="R70" s="64">
        <v>5</v>
      </c>
      <c r="S70" s="57">
        <v>93.75</v>
      </c>
      <c r="T70" s="67">
        <f t="shared" si="0"/>
        <v>468.75</v>
      </c>
      <c r="U70" s="57">
        <v>525</v>
      </c>
      <c r="V70" s="21"/>
      <c r="W70" s="22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</row>
    <row r="71" spans="1:225" s="17" customFormat="1" ht="63">
      <c r="A71" s="49" t="s">
        <v>382</v>
      </c>
      <c r="B71" s="58"/>
      <c r="C71" s="58"/>
      <c r="D71" s="58"/>
      <c r="E71" s="59"/>
      <c r="F71" s="59"/>
      <c r="G71" s="61" t="s">
        <v>741</v>
      </c>
      <c r="H71" s="62" t="s">
        <v>301</v>
      </c>
      <c r="I71" s="62" t="s">
        <v>300</v>
      </c>
      <c r="J71" s="61" t="s">
        <v>593</v>
      </c>
      <c r="K71" s="66" t="s">
        <v>595</v>
      </c>
      <c r="L71" s="54" t="s">
        <v>31</v>
      </c>
      <c r="M71" s="55">
        <v>0</v>
      </c>
      <c r="N71" s="52" t="s">
        <v>197</v>
      </c>
      <c r="O71" s="52" t="s">
        <v>733</v>
      </c>
      <c r="P71" s="52" t="s">
        <v>735</v>
      </c>
      <c r="Q71" s="64" t="s">
        <v>41</v>
      </c>
      <c r="R71" s="64">
        <v>5</v>
      </c>
      <c r="S71" s="57">
        <v>98.21</v>
      </c>
      <c r="T71" s="67">
        <v>491.07</v>
      </c>
      <c r="U71" s="57">
        <v>550</v>
      </c>
      <c r="V71" s="21"/>
      <c r="W71" s="22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</row>
    <row r="72" spans="1:225" s="17" customFormat="1" ht="63">
      <c r="A72" s="49" t="s">
        <v>383</v>
      </c>
      <c r="B72" s="58"/>
      <c r="C72" s="58"/>
      <c r="D72" s="58"/>
      <c r="E72" s="59"/>
      <c r="F72" s="59"/>
      <c r="G72" s="61" t="s">
        <v>743</v>
      </c>
      <c r="H72" s="62" t="s">
        <v>301</v>
      </c>
      <c r="I72" s="62" t="s">
        <v>300</v>
      </c>
      <c r="J72" s="61" t="s">
        <v>596</v>
      </c>
      <c r="K72" s="63" t="s">
        <v>597</v>
      </c>
      <c r="L72" s="54" t="s">
        <v>31</v>
      </c>
      <c r="M72" s="55">
        <v>0</v>
      </c>
      <c r="N72" s="52" t="s">
        <v>197</v>
      </c>
      <c r="O72" s="52" t="s">
        <v>733</v>
      </c>
      <c r="P72" s="52" t="s">
        <v>735</v>
      </c>
      <c r="Q72" s="52" t="s">
        <v>41</v>
      </c>
      <c r="R72" s="52">
        <f>10+20</f>
        <v>30</v>
      </c>
      <c r="S72" s="57">
        <v>77.68</v>
      </c>
      <c r="T72" s="57">
        <v>2330.36</v>
      </c>
      <c r="U72" s="57">
        <v>2610</v>
      </c>
      <c r="V72" s="21"/>
      <c r="W72" s="22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</row>
    <row r="73" spans="1:23" s="17" customFormat="1" ht="63">
      <c r="A73" s="49" t="s">
        <v>384</v>
      </c>
      <c r="B73" s="58"/>
      <c r="C73" s="58"/>
      <c r="D73" s="58"/>
      <c r="E73" s="59"/>
      <c r="F73" s="59"/>
      <c r="G73" s="61" t="s">
        <v>743</v>
      </c>
      <c r="H73" s="62" t="s">
        <v>301</v>
      </c>
      <c r="I73" s="62" t="s">
        <v>300</v>
      </c>
      <c r="J73" s="52" t="s">
        <v>598</v>
      </c>
      <c r="K73" s="63" t="s">
        <v>599</v>
      </c>
      <c r="L73" s="54" t="s">
        <v>31</v>
      </c>
      <c r="M73" s="55">
        <v>0</v>
      </c>
      <c r="N73" s="52" t="s">
        <v>197</v>
      </c>
      <c r="O73" s="52" t="s">
        <v>733</v>
      </c>
      <c r="P73" s="52" t="s">
        <v>735</v>
      </c>
      <c r="Q73" s="52" t="s">
        <v>41</v>
      </c>
      <c r="R73" s="52">
        <v>2</v>
      </c>
      <c r="S73" s="57">
        <v>1157.15</v>
      </c>
      <c r="T73" s="57">
        <v>2314.29</v>
      </c>
      <c r="U73" s="57">
        <v>2592</v>
      </c>
      <c r="W73" s="4"/>
    </row>
    <row r="74" spans="1:23" s="17" customFormat="1" ht="63">
      <c r="A74" s="49" t="s">
        <v>385</v>
      </c>
      <c r="B74" s="58"/>
      <c r="C74" s="58"/>
      <c r="D74" s="58"/>
      <c r="E74" s="59"/>
      <c r="F74" s="59"/>
      <c r="G74" s="61" t="s">
        <v>743</v>
      </c>
      <c r="H74" s="62" t="s">
        <v>301</v>
      </c>
      <c r="I74" s="62" t="s">
        <v>300</v>
      </c>
      <c r="J74" s="52" t="s">
        <v>601</v>
      </c>
      <c r="K74" s="63" t="s">
        <v>600</v>
      </c>
      <c r="L74" s="54" t="s">
        <v>31</v>
      </c>
      <c r="M74" s="55">
        <v>0</v>
      </c>
      <c r="N74" s="52" t="s">
        <v>197</v>
      </c>
      <c r="O74" s="52" t="s">
        <v>733</v>
      </c>
      <c r="P74" s="52" t="s">
        <v>735</v>
      </c>
      <c r="Q74" s="52" t="s">
        <v>41</v>
      </c>
      <c r="R74" s="52">
        <v>50</v>
      </c>
      <c r="S74" s="57">
        <v>540.18</v>
      </c>
      <c r="T74" s="57">
        <v>27008.93</v>
      </c>
      <c r="U74" s="57">
        <v>30250</v>
      </c>
      <c r="W74" s="4"/>
    </row>
    <row r="75" spans="1:23" s="17" customFormat="1" ht="63">
      <c r="A75" s="49" t="s">
        <v>386</v>
      </c>
      <c r="B75" s="58"/>
      <c r="C75" s="58"/>
      <c r="D75" s="58"/>
      <c r="E75" s="59"/>
      <c r="F75" s="59"/>
      <c r="G75" s="61" t="s">
        <v>743</v>
      </c>
      <c r="H75" s="62" t="s">
        <v>301</v>
      </c>
      <c r="I75" s="62" t="s">
        <v>300</v>
      </c>
      <c r="J75" s="52" t="s">
        <v>601</v>
      </c>
      <c r="K75" s="63" t="s">
        <v>600</v>
      </c>
      <c r="L75" s="54" t="s">
        <v>31</v>
      </c>
      <c r="M75" s="55">
        <v>0</v>
      </c>
      <c r="N75" s="52" t="s">
        <v>197</v>
      </c>
      <c r="O75" s="52" t="s">
        <v>733</v>
      </c>
      <c r="P75" s="52" t="s">
        <v>735</v>
      </c>
      <c r="Q75" s="52" t="s">
        <v>41</v>
      </c>
      <c r="R75" s="52">
        <v>50</v>
      </c>
      <c r="S75" s="57">
        <v>531.25</v>
      </c>
      <c r="T75" s="57">
        <f>S75*R75</f>
        <v>26562.5</v>
      </c>
      <c r="U75" s="57">
        <v>29750</v>
      </c>
      <c r="W75" s="4"/>
    </row>
    <row r="76" spans="1:23" s="17" customFormat="1" ht="63">
      <c r="A76" s="49" t="s">
        <v>387</v>
      </c>
      <c r="B76" s="58"/>
      <c r="C76" s="58"/>
      <c r="D76" s="58"/>
      <c r="E76" s="59"/>
      <c r="F76" s="59"/>
      <c r="G76" s="61" t="s">
        <v>743</v>
      </c>
      <c r="H76" s="62" t="s">
        <v>301</v>
      </c>
      <c r="I76" s="62" t="s">
        <v>300</v>
      </c>
      <c r="J76" s="52" t="s">
        <v>598</v>
      </c>
      <c r="K76" s="63" t="s">
        <v>599</v>
      </c>
      <c r="L76" s="54" t="s">
        <v>31</v>
      </c>
      <c r="M76" s="55">
        <v>0</v>
      </c>
      <c r="N76" s="52" t="s">
        <v>197</v>
      </c>
      <c r="O76" s="52" t="s">
        <v>733</v>
      </c>
      <c r="P76" s="52" t="s">
        <v>735</v>
      </c>
      <c r="Q76" s="52" t="s">
        <v>41</v>
      </c>
      <c r="R76" s="52">
        <v>1</v>
      </c>
      <c r="S76" s="57">
        <v>1223.21</v>
      </c>
      <c r="T76" s="57">
        <f>S76*R76</f>
        <v>1223.21</v>
      </c>
      <c r="U76" s="57">
        <v>1370</v>
      </c>
      <c r="W76" s="4"/>
    </row>
    <row r="77" spans="1:256" s="17" customFormat="1" ht="63">
      <c r="A77" s="49" t="s">
        <v>388</v>
      </c>
      <c r="B77" s="58"/>
      <c r="C77" s="58"/>
      <c r="D77" s="58"/>
      <c r="E77" s="59"/>
      <c r="F77" s="59"/>
      <c r="G77" s="61" t="s">
        <v>743</v>
      </c>
      <c r="H77" s="62" t="s">
        <v>301</v>
      </c>
      <c r="I77" s="62" t="s">
        <v>300</v>
      </c>
      <c r="J77" s="61" t="s">
        <v>74</v>
      </c>
      <c r="K77" s="63" t="s">
        <v>75</v>
      </c>
      <c r="L77" s="54" t="s">
        <v>31</v>
      </c>
      <c r="M77" s="55">
        <v>0</v>
      </c>
      <c r="N77" s="52" t="s">
        <v>197</v>
      </c>
      <c r="O77" s="52" t="s">
        <v>733</v>
      </c>
      <c r="P77" s="52" t="s">
        <v>735</v>
      </c>
      <c r="Q77" s="52" t="s">
        <v>76</v>
      </c>
      <c r="R77" s="52">
        <v>1</v>
      </c>
      <c r="S77" s="57">
        <v>1605.36</v>
      </c>
      <c r="T77" s="57">
        <f>S77*R77</f>
        <v>1605.36</v>
      </c>
      <c r="U77" s="57">
        <v>1798</v>
      </c>
      <c r="W77" s="4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s="17" customFormat="1" ht="63">
      <c r="A78" s="49" t="s">
        <v>389</v>
      </c>
      <c r="B78" s="58"/>
      <c r="C78" s="58"/>
      <c r="D78" s="58"/>
      <c r="E78" s="59"/>
      <c r="F78" s="59"/>
      <c r="G78" s="61" t="s">
        <v>743</v>
      </c>
      <c r="H78" s="62" t="s">
        <v>301</v>
      </c>
      <c r="I78" s="62" t="s">
        <v>300</v>
      </c>
      <c r="J78" s="61" t="s">
        <v>77</v>
      </c>
      <c r="K78" s="63" t="s">
        <v>78</v>
      </c>
      <c r="L78" s="54" t="s">
        <v>31</v>
      </c>
      <c r="M78" s="55">
        <v>0</v>
      </c>
      <c r="N78" s="52" t="s">
        <v>197</v>
      </c>
      <c r="O78" s="52" t="s">
        <v>733</v>
      </c>
      <c r="P78" s="52" t="s">
        <v>735</v>
      </c>
      <c r="Q78" s="52" t="s">
        <v>41</v>
      </c>
      <c r="R78" s="52">
        <f>14+10</f>
        <v>24</v>
      </c>
      <c r="S78" s="57">
        <v>150.89</v>
      </c>
      <c r="T78" s="57">
        <v>3621.43</v>
      </c>
      <c r="U78" s="57">
        <v>4056</v>
      </c>
      <c r="W78" s="4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s="17" customFormat="1" ht="63">
      <c r="A79" s="49" t="s">
        <v>390</v>
      </c>
      <c r="B79" s="58"/>
      <c r="C79" s="58"/>
      <c r="D79" s="58"/>
      <c r="E79" s="59"/>
      <c r="F79" s="59"/>
      <c r="G79" s="61" t="s">
        <v>743</v>
      </c>
      <c r="H79" s="62" t="s">
        <v>301</v>
      </c>
      <c r="I79" s="62" t="s">
        <v>300</v>
      </c>
      <c r="J79" s="61" t="s">
        <v>602</v>
      </c>
      <c r="K79" s="63" t="s">
        <v>603</v>
      </c>
      <c r="L79" s="54" t="s">
        <v>31</v>
      </c>
      <c r="M79" s="55">
        <v>0</v>
      </c>
      <c r="N79" s="52" t="s">
        <v>197</v>
      </c>
      <c r="O79" s="52" t="s">
        <v>733</v>
      </c>
      <c r="P79" s="52" t="s">
        <v>735</v>
      </c>
      <c r="Q79" s="52" t="s">
        <v>41</v>
      </c>
      <c r="R79" s="52">
        <v>500</v>
      </c>
      <c r="S79" s="57">
        <v>7.14</v>
      </c>
      <c r="T79" s="57">
        <v>3571.43</v>
      </c>
      <c r="U79" s="57">
        <v>4000</v>
      </c>
      <c r="W79" s="4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3" s="17" customFormat="1" ht="63">
      <c r="A80" s="49" t="s">
        <v>391</v>
      </c>
      <c r="B80" s="58"/>
      <c r="C80" s="58"/>
      <c r="D80" s="58"/>
      <c r="E80" s="59"/>
      <c r="F80" s="59"/>
      <c r="G80" s="61" t="s">
        <v>743</v>
      </c>
      <c r="H80" s="62" t="s">
        <v>301</v>
      </c>
      <c r="I80" s="62" t="s">
        <v>300</v>
      </c>
      <c r="J80" s="61" t="s">
        <v>79</v>
      </c>
      <c r="K80" s="63" t="s">
        <v>80</v>
      </c>
      <c r="L80" s="54" t="s">
        <v>31</v>
      </c>
      <c r="M80" s="55">
        <v>0</v>
      </c>
      <c r="N80" s="52" t="s">
        <v>197</v>
      </c>
      <c r="O80" s="52" t="s">
        <v>733</v>
      </c>
      <c r="P80" s="52" t="s">
        <v>735</v>
      </c>
      <c r="Q80" s="52" t="s">
        <v>41</v>
      </c>
      <c r="R80" s="52">
        <v>100</v>
      </c>
      <c r="S80" s="57">
        <v>5.36</v>
      </c>
      <c r="T80" s="57">
        <v>535.71</v>
      </c>
      <c r="U80" s="57">
        <v>600</v>
      </c>
      <c r="W80" s="4"/>
    </row>
    <row r="81" spans="1:225" s="17" customFormat="1" ht="63">
      <c r="A81" s="49" t="s">
        <v>392</v>
      </c>
      <c r="B81" s="58"/>
      <c r="C81" s="58"/>
      <c r="D81" s="58"/>
      <c r="E81" s="59"/>
      <c r="F81" s="59"/>
      <c r="G81" s="61" t="s">
        <v>939</v>
      </c>
      <c r="H81" s="62" t="s">
        <v>301</v>
      </c>
      <c r="I81" s="62" t="s">
        <v>300</v>
      </c>
      <c r="J81" s="61" t="s">
        <v>604</v>
      </c>
      <c r="K81" s="63" t="s">
        <v>605</v>
      </c>
      <c r="L81" s="54" t="s">
        <v>31</v>
      </c>
      <c r="M81" s="55">
        <v>0</v>
      </c>
      <c r="N81" s="52" t="s">
        <v>197</v>
      </c>
      <c r="O81" s="52" t="s">
        <v>733</v>
      </c>
      <c r="P81" s="52" t="s">
        <v>735</v>
      </c>
      <c r="Q81" s="52" t="s">
        <v>41</v>
      </c>
      <c r="R81" s="52">
        <v>15</v>
      </c>
      <c r="S81" s="57">
        <v>22.32</v>
      </c>
      <c r="T81" s="57">
        <v>334.82</v>
      </c>
      <c r="U81" s="57">
        <v>375</v>
      </c>
      <c r="V81" s="26"/>
      <c r="W81" s="27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</row>
    <row r="82" spans="1:23" s="17" customFormat="1" ht="63">
      <c r="A82" s="49" t="s">
        <v>393</v>
      </c>
      <c r="B82" s="58"/>
      <c r="C82" s="58"/>
      <c r="D82" s="58"/>
      <c r="E82" s="59"/>
      <c r="F82" s="59"/>
      <c r="G82" s="61" t="s">
        <v>939</v>
      </c>
      <c r="H82" s="62" t="s">
        <v>301</v>
      </c>
      <c r="I82" s="62" t="s">
        <v>300</v>
      </c>
      <c r="J82" s="61" t="s">
        <v>606</v>
      </c>
      <c r="K82" s="63" t="s">
        <v>607</v>
      </c>
      <c r="L82" s="54" t="s">
        <v>31</v>
      </c>
      <c r="M82" s="55">
        <v>0</v>
      </c>
      <c r="N82" s="52" t="s">
        <v>197</v>
      </c>
      <c r="O82" s="52" t="s">
        <v>733</v>
      </c>
      <c r="P82" s="52" t="s">
        <v>735</v>
      </c>
      <c r="Q82" s="52" t="s">
        <v>41</v>
      </c>
      <c r="R82" s="52">
        <v>10</v>
      </c>
      <c r="S82" s="57">
        <v>53.57</v>
      </c>
      <c r="T82" s="57">
        <v>535.71</v>
      </c>
      <c r="U82" s="57">
        <v>600</v>
      </c>
      <c r="W82" s="4"/>
    </row>
    <row r="83" spans="1:256" s="21" customFormat="1" ht="63">
      <c r="A83" s="49" t="s">
        <v>394</v>
      </c>
      <c r="B83" s="58"/>
      <c r="C83" s="58"/>
      <c r="D83" s="58"/>
      <c r="E83" s="59"/>
      <c r="F83" s="59"/>
      <c r="G83" s="61" t="s">
        <v>939</v>
      </c>
      <c r="H83" s="62" t="s">
        <v>301</v>
      </c>
      <c r="I83" s="62" t="s">
        <v>300</v>
      </c>
      <c r="J83" s="66" t="s">
        <v>291</v>
      </c>
      <c r="K83" s="66" t="s">
        <v>291</v>
      </c>
      <c r="L83" s="54" t="s">
        <v>31</v>
      </c>
      <c r="M83" s="55">
        <v>0</v>
      </c>
      <c r="N83" s="52" t="s">
        <v>197</v>
      </c>
      <c r="O83" s="52" t="s">
        <v>733</v>
      </c>
      <c r="P83" s="52" t="s">
        <v>735</v>
      </c>
      <c r="Q83" s="52" t="s">
        <v>41</v>
      </c>
      <c r="R83" s="52">
        <v>30</v>
      </c>
      <c r="S83" s="57">
        <f>30/1.12</f>
        <v>26.785714285714285</v>
      </c>
      <c r="T83" s="57">
        <f>S83*R83</f>
        <v>803.5714285714286</v>
      </c>
      <c r="U83" s="57">
        <f>T83*12%+T83</f>
        <v>900</v>
      </c>
      <c r="V83" s="17"/>
      <c r="W83" s="4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1:256" s="21" customFormat="1" ht="63">
      <c r="A84" s="49" t="s">
        <v>395</v>
      </c>
      <c r="B84" s="58"/>
      <c r="C84" s="58"/>
      <c r="D84" s="58"/>
      <c r="E84" s="59"/>
      <c r="F84" s="59"/>
      <c r="G84" s="61" t="s">
        <v>939</v>
      </c>
      <c r="H84" s="62" t="s">
        <v>301</v>
      </c>
      <c r="I84" s="62" t="s">
        <v>300</v>
      </c>
      <c r="J84" s="66" t="s">
        <v>292</v>
      </c>
      <c r="K84" s="66" t="s">
        <v>292</v>
      </c>
      <c r="L84" s="54" t="s">
        <v>31</v>
      </c>
      <c r="M84" s="55">
        <v>0</v>
      </c>
      <c r="N84" s="52" t="s">
        <v>197</v>
      </c>
      <c r="O84" s="52" t="s">
        <v>733</v>
      </c>
      <c r="P84" s="52" t="s">
        <v>735</v>
      </c>
      <c r="Q84" s="52" t="s">
        <v>41</v>
      </c>
      <c r="R84" s="52">
        <v>30</v>
      </c>
      <c r="S84" s="57">
        <f>60/1.12</f>
        <v>53.57142857142857</v>
      </c>
      <c r="T84" s="57">
        <f>S84*R84</f>
        <v>1607.142857142857</v>
      </c>
      <c r="U84" s="57">
        <f>T84*12%+T84</f>
        <v>1800</v>
      </c>
      <c r="V84" s="17"/>
      <c r="W84" s="4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256" s="21" customFormat="1" ht="63">
      <c r="A85" s="49" t="s">
        <v>396</v>
      </c>
      <c r="B85" s="58"/>
      <c r="C85" s="58"/>
      <c r="D85" s="58"/>
      <c r="E85" s="59"/>
      <c r="F85" s="59"/>
      <c r="G85" s="61" t="s">
        <v>939</v>
      </c>
      <c r="H85" s="62" t="s">
        <v>301</v>
      </c>
      <c r="I85" s="62" t="s">
        <v>300</v>
      </c>
      <c r="J85" s="66" t="s">
        <v>293</v>
      </c>
      <c r="K85" s="66" t="s">
        <v>293</v>
      </c>
      <c r="L85" s="54" t="s">
        <v>31</v>
      </c>
      <c r="M85" s="55">
        <v>0</v>
      </c>
      <c r="N85" s="52" t="s">
        <v>197</v>
      </c>
      <c r="O85" s="52" t="s">
        <v>733</v>
      </c>
      <c r="P85" s="52" t="s">
        <v>735</v>
      </c>
      <c r="Q85" s="52" t="s">
        <v>41</v>
      </c>
      <c r="R85" s="52">
        <v>30</v>
      </c>
      <c r="S85" s="57">
        <f>85/1.12</f>
        <v>75.89285714285714</v>
      </c>
      <c r="T85" s="57">
        <f>S85*R85</f>
        <v>2276.785714285714</v>
      </c>
      <c r="U85" s="57">
        <f>T85*12%+T85</f>
        <v>2550</v>
      </c>
      <c r="V85" s="17"/>
      <c r="W85" s="4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3" s="17" customFormat="1" ht="63">
      <c r="A86" s="49" t="s">
        <v>397</v>
      </c>
      <c r="B86" s="58"/>
      <c r="C86" s="58"/>
      <c r="D86" s="58"/>
      <c r="E86" s="59"/>
      <c r="F86" s="59"/>
      <c r="G86" s="61" t="s">
        <v>744</v>
      </c>
      <c r="H86" s="62" t="s">
        <v>301</v>
      </c>
      <c r="I86" s="62" t="s">
        <v>300</v>
      </c>
      <c r="J86" s="61" t="s">
        <v>608</v>
      </c>
      <c r="K86" s="68" t="s">
        <v>784</v>
      </c>
      <c r="L86" s="54" t="s">
        <v>31</v>
      </c>
      <c r="M86" s="55">
        <v>0</v>
      </c>
      <c r="N86" s="52" t="s">
        <v>197</v>
      </c>
      <c r="O86" s="52" t="s">
        <v>733</v>
      </c>
      <c r="P86" s="52" t="s">
        <v>735</v>
      </c>
      <c r="Q86" s="52" t="s">
        <v>41</v>
      </c>
      <c r="R86" s="52">
        <v>4</v>
      </c>
      <c r="S86" s="57">
        <v>691.97</v>
      </c>
      <c r="T86" s="57">
        <v>2767.86</v>
      </c>
      <c r="U86" s="57">
        <v>3100</v>
      </c>
      <c r="W86" s="4"/>
    </row>
    <row r="87" spans="1:23" s="17" customFormat="1" ht="63">
      <c r="A87" s="49" t="s">
        <v>398</v>
      </c>
      <c r="B87" s="58"/>
      <c r="C87" s="58"/>
      <c r="D87" s="58"/>
      <c r="E87" s="59"/>
      <c r="F87" s="59"/>
      <c r="G87" s="61" t="s">
        <v>744</v>
      </c>
      <c r="H87" s="62" t="s">
        <v>301</v>
      </c>
      <c r="I87" s="62" t="s">
        <v>300</v>
      </c>
      <c r="J87" s="61" t="s">
        <v>609</v>
      </c>
      <c r="K87" s="63" t="s">
        <v>729</v>
      </c>
      <c r="L87" s="54" t="s">
        <v>31</v>
      </c>
      <c r="M87" s="55">
        <v>0</v>
      </c>
      <c r="N87" s="52" t="s">
        <v>197</v>
      </c>
      <c r="O87" s="52" t="s">
        <v>733</v>
      </c>
      <c r="P87" s="52" t="s">
        <v>735</v>
      </c>
      <c r="Q87" s="52" t="s">
        <v>41</v>
      </c>
      <c r="R87" s="52">
        <v>5</v>
      </c>
      <c r="S87" s="57">
        <v>651.79</v>
      </c>
      <c r="T87" s="57">
        <v>3258.93</v>
      </c>
      <c r="U87" s="57">
        <v>3650</v>
      </c>
      <c r="W87" s="4"/>
    </row>
    <row r="88" spans="1:256" s="17" customFormat="1" ht="63">
      <c r="A88" s="49" t="s">
        <v>399</v>
      </c>
      <c r="B88" s="58"/>
      <c r="C88" s="58"/>
      <c r="D88" s="58"/>
      <c r="E88" s="59"/>
      <c r="F88" s="59"/>
      <c r="G88" s="61" t="s">
        <v>745</v>
      </c>
      <c r="H88" s="62" t="s">
        <v>301</v>
      </c>
      <c r="I88" s="62" t="s">
        <v>300</v>
      </c>
      <c r="J88" s="52" t="s">
        <v>81</v>
      </c>
      <c r="K88" s="63" t="s">
        <v>82</v>
      </c>
      <c r="L88" s="54" t="s">
        <v>31</v>
      </c>
      <c r="M88" s="55">
        <v>0</v>
      </c>
      <c r="N88" s="52" t="s">
        <v>197</v>
      </c>
      <c r="O88" s="52" t="s">
        <v>733</v>
      </c>
      <c r="P88" s="52" t="s">
        <v>735</v>
      </c>
      <c r="Q88" s="52" t="s">
        <v>41</v>
      </c>
      <c r="R88" s="52">
        <f>30+30</f>
        <v>60</v>
      </c>
      <c r="S88" s="57">
        <v>4.46</v>
      </c>
      <c r="T88" s="57">
        <v>267.86</v>
      </c>
      <c r="U88" s="57">
        <v>300</v>
      </c>
      <c r="W88" s="4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3" s="17" customFormat="1" ht="63">
      <c r="A89" s="49" t="s">
        <v>400</v>
      </c>
      <c r="B89" s="58"/>
      <c r="C89" s="58"/>
      <c r="D89" s="58"/>
      <c r="E89" s="59"/>
      <c r="F89" s="59"/>
      <c r="G89" s="61" t="s">
        <v>745</v>
      </c>
      <c r="H89" s="62" t="s">
        <v>301</v>
      </c>
      <c r="I89" s="62" t="s">
        <v>300</v>
      </c>
      <c r="J89" s="52" t="s">
        <v>83</v>
      </c>
      <c r="K89" s="63" t="s">
        <v>84</v>
      </c>
      <c r="L89" s="54" t="s">
        <v>31</v>
      </c>
      <c r="M89" s="55">
        <v>0</v>
      </c>
      <c r="N89" s="52" t="s">
        <v>197</v>
      </c>
      <c r="O89" s="52" t="s">
        <v>733</v>
      </c>
      <c r="P89" s="52" t="s">
        <v>735</v>
      </c>
      <c r="Q89" s="52" t="s">
        <v>41</v>
      </c>
      <c r="R89" s="52">
        <v>30</v>
      </c>
      <c r="S89" s="57">
        <v>25.89</v>
      </c>
      <c r="T89" s="57">
        <v>776.79</v>
      </c>
      <c r="U89" s="57">
        <v>870</v>
      </c>
      <c r="W89" s="4"/>
    </row>
    <row r="90" spans="1:23" s="17" customFormat="1" ht="63">
      <c r="A90" s="49" t="s">
        <v>401</v>
      </c>
      <c r="B90" s="58"/>
      <c r="C90" s="58"/>
      <c r="D90" s="58"/>
      <c r="E90" s="59"/>
      <c r="F90" s="59"/>
      <c r="G90" s="61" t="s">
        <v>745</v>
      </c>
      <c r="H90" s="62" t="s">
        <v>301</v>
      </c>
      <c r="I90" s="62" t="s">
        <v>300</v>
      </c>
      <c r="J90" s="52" t="s">
        <v>611</v>
      </c>
      <c r="K90" s="63" t="s">
        <v>610</v>
      </c>
      <c r="L90" s="54" t="s">
        <v>31</v>
      </c>
      <c r="M90" s="55">
        <v>0</v>
      </c>
      <c r="N90" s="52" t="s">
        <v>197</v>
      </c>
      <c r="O90" s="52" t="s">
        <v>733</v>
      </c>
      <c r="P90" s="52" t="s">
        <v>735</v>
      </c>
      <c r="Q90" s="52" t="s">
        <v>41</v>
      </c>
      <c r="R90" s="52">
        <v>30</v>
      </c>
      <c r="S90" s="57">
        <v>23.21</v>
      </c>
      <c r="T90" s="57">
        <v>696.43</v>
      </c>
      <c r="U90" s="57">
        <v>780</v>
      </c>
      <c r="W90" s="4"/>
    </row>
    <row r="91" spans="1:23" s="17" customFormat="1" ht="63">
      <c r="A91" s="49" t="s">
        <v>402</v>
      </c>
      <c r="B91" s="58"/>
      <c r="C91" s="58"/>
      <c r="D91" s="58"/>
      <c r="E91" s="59"/>
      <c r="F91" s="59"/>
      <c r="G91" s="61" t="s">
        <v>746</v>
      </c>
      <c r="H91" s="62" t="s">
        <v>301</v>
      </c>
      <c r="I91" s="62" t="s">
        <v>300</v>
      </c>
      <c r="J91" s="61" t="s">
        <v>612</v>
      </c>
      <c r="K91" s="63" t="s">
        <v>613</v>
      </c>
      <c r="L91" s="54" t="s">
        <v>31</v>
      </c>
      <c r="M91" s="55">
        <v>0</v>
      </c>
      <c r="N91" s="52" t="s">
        <v>197</v>
      </c>
      <c r="O91" s="52" t="s">
        <v>733</v>
      </c>
      <c r="P91" s="52" t="s">
        <v>735</v>
      </c>
      <c r="Q91" s="52" t="s">
        <v>41</v>
      </c>
      <c r="R91" s="52">
        <v>10</v>
      </c>
      <c r="S91" s="57">
        <v>102.68</v>
      </c>
      <c r="T91" s="57">
        <v>1026.79</v>
      </c>
      <c r="U91" s="57">
        <v>1150</v>
      </c>
      <c r="W91" s="4"/>
    </row>
    <row r="92" spans="1:225" s="17" customFormat="1" ht="63">
      <c r="A92" s="49" t="s">
        <v>403</v>
      </c>
      <c r="B92" s="58"/>
      <c r="C92" s="58"/>
      <c r="D92" s="58"/>
      <c r="E92" s="59"/>
      <c r="F92" s="59"/>
      <c r="G92" s="61" t="s">
        <v>746</v>
      </c>
      <c r="H92" s="62" t="s">
        <v>301</v>
      </c>
      <c r="I92" s="62" t="s">
        <v>300</v>
      </c>
      <c r="J92" s="61" t="s">
        <v>612</v>
      </c>
      <c r="K92" s="63" t="s">
        <v>613</v>
      </c>
      <c r="L92" s="54" t="s">
        <v>31</v>
      </c>
      <c r="M92" s="55">
        <v>0</v>
      </c>
      <c r="N92" s="52" t="s">
        <v>197</v>
      </c>
      <c r="O92" s="52" t="s">
        <v>733</v>
      </c>
      <c r="P92" s="52" t="s">
        <v>735</v>
      </c>
      <c r="Q92" s="52" t="s">
        <v>41</v>
      </c>
      <c r="R92" s="52">
        <v>10</v>
      </c>
      <c r="S92" s="57">
        <v>105.36</v>
      </c>
      <c r="T92" s="57">
        <v>1053.57</v>
      </c>
      <c r="U92" s="57">
        <v>1180</v>
      </c>
      <c r="V92" s="21"/>
      <c r="W92" s="22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</row>
    <row r="93" spans="1:23" s="17" customFormat="1" ht="63">
      <c r="A93" s="49" t="s">
        <v>404</v>
      </c>
      <c r="B93" s="58"/>
      <c r="C93" s="58"/>
      <c r="D93" s="58"/>
      <c r="E93" s="59"/>
      <c r="F93" s="59"/>
      <c r="G93" s="61" t="s">
        <v>747</v>
      </c>
      <c r="H93" s="62" t="s">
        <v>301</v>
      </c>
      <c r="I93" s="62" t="s">
        <v>300</v>
      </c>
      <c r="J93" s="61" t="s">
        <v>85</v>
      </c>
      <c r="K93" s="63" t="s">
        <v>86</v>
      </c>
      <c r="L93" s="54" t="s">
        <v>31</v>
      </c>
      <c r="M93" s="55">
        <v>0</v>
      </c>
      <c r="N93" s="52" t="s">
        <v>197</v>
      </c>
      <c r="O93" s="52" t="s">
        <v>733</v>
      </c>
      <c r="P93" s="52" t="s">
        <v>735</v>
      </c>
      <c r="Q93" s="52" t="s">
        <v>41</v>
      </c>
      <c r="R93" s="52">
        <v>5</v>
      </c>
      <c r="S93" s="57">
        <v>87.5</v>
      </c>
      <c r="T93" s="57">
        <f>S93*R93</f>
        <v>437.5</v>
      </c>
      <c r="U93" s="57">
        <v>490</v>
      </c>
      <c r="W93" s="4"/>
    </row>
    <row r="94" spans="1:256" s="26" customFormat="1" ht="63">
      <c r="A94" s="49" t="s">
        <v>405</v>
      </c>
      <c r="B94" s="58"/>
      <c r="C94" s="58"/>
      <c r="D94" s="58"/>
      <c r="E94" s="59"/>
      <c r="F94" s="59"/>
      <c r="G94" s="61" t="s">
        <v>747</v>
      </c>
      <c r="H94" s="62" t="s">
        <v>301</v>
      </c>
      <c r="I94" s="62" t="s">
        <v>300</v>
      </c>
      <c r="J94" s="61" t="s">
        <v>85</v>
      </c>
      <c r="K94" s="63" t="s">
        <v>295</v>
      </c>
      <c r="L94" s="54" t="s">
        <v>31</v>
      </c>
      <c r="M94" s="55">
        <v>0</v>
      </c>
      <c r="N94" s="52" t="s">
        <v>197</v>
      </c>
      <c r="O94" s="52" t="s">
        <v>733</v>
      </c>
      <c r="P94" s="52" t="s">
        <v>735</v>
      </c>
      <c r="Q94" s="52" t="s">
        <v>41</v>
      </c>
      <c r="R94" s="52">
        <v>47</v>
      </c>
      <c r="S94" s="57">
        <v>500</v>
      </c>
      <c r="T94" s="57">
        <f>S94*R94</f>
        <v>23500</v>
      </c>
      <c r="U94" s="57">
        <f>T94*12%+T94</f>
        <v>26320</v>
      </c>
      <c r="V94" s="17"/>
      <c r="W94" s="4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  <c r="IU94" s="17"/>
      <c r="IV94" s="17"/>
    </row>
    <row r="95" spans="1:23" s="17" customFormat="1" ht="63">
      <c r="A95" s="49" t="s">
        <v>406</v>
      </c>
      <c r="B95" s="58"/>
      <c r="C95" s="58"/>
      <c r="D95" s="58"/>
      <c r="E95" s="59"/>
      <c r="F95" s="59"/>
      <c r="G95" s="61" t="s">
        <v>747</v>
      </c>
      <c r="H95" s="62" t="s">
        <v>301</v>
      </c>
      <c r="I95" s="62" t="s">
        <v>300</v>
      </c>
      <c r="J95" s="52" t="s">
        <v>87</v>
      </c>
      <c r="K95" s="63" t="s">
        <v>88</v>
      </c>
      <c r="L95" s="54" t="s">
        <v>31</v>
      </c>
      <c r="M95" s="55">
        <v>0</v>
      </c>
      <c r="N95" s="52" t="s">
        <v>197</v>
      </c>
      <c r="O95" s="52" t="s">
        <v>733</v>
      </c>
      <c r="P95" s="52" t="s">
        <v>735</v>
      </c>
      <c r="Q95" s="52" t="s">
        <v>41</v>
      </c>
      <c r="R95" s="52">
        <v>14</v>
      </c>
      <c r="S95" s="57">
        <v>870.54</v>
      </c>
      <c r="T95" s="57">
        <v>12187.5</v>
      </c>
      <c r="U95" s="57">
        <v>13650</v>
      </c>
      <c r="W95" s="4"/>
    </row>
    <row r="96" spans="1:23" s="17" customFormat="1" ht="63">
      <c r="A96" s="49" t="s">
        <v>407</v>
      </c>
      <c r="B96" s="58"/>
      <c r="C96" s="58"/>
      <c r="D96" s="58"/>
      <c r="E96" s="59"/>
      <c r="F96" s="59"/>
      <c r="G96" s="61" t="s">
        <v>743</v>
      </c>
      <c r="H96" s="62" t="s">
        <v>301</v>
      </c>
      <c r="I96" s="62" t="s">
        <v>300</v>
      </c>
      <c r="J96" s="63" t="s">
        <v>615</v>
      </c>
      <c r="K96" s="63" t="s">
        <v>614</v>
      </c>
      <c r="L96" s="54" t="s">
        <v>31</v>
      </c>
      <c r="M96" s="55">
        <v>0</v>
      </c>
      <c r="N96" s="52" t="s">
        <v>197</v>
      </c>
      <c r="O96" s="52" t="s">
        <v>733</v>
      </c>
      <c r="P96" s="52" t="s">
        <v>735</v>
      </c>
      <c r="Q96" s="52" t="s">
        <v>41</v>
      </c>
      <c r="R96" s="52">
        <v>1</v>
      </c>
      <c r="S96" s="57">
        <v>406.25</v>
      </c>
      <c r="T96" s="57">
        <f>S96*R96</f>
        <v>406.25</v>
      </c>
      <c r="U96" s="57">
        <v>455</v>
      </c>
      <c r="W96" s="4"/>
    </row>
    <row r="97" spans="1:225" s="17" customFormat="1" ht="63">
      <c r="A97" s="49" t="s">
        <v>408</v>
      </c>
      <c r="B97" s="58"/>
      <c r="C97" s="58"/>
      <c r="D97" s="58"/>
      <c r="E97" s="59"/>
      <c r="F97" s="59"/>
      <c r="G97" s="61" t="s">
        <v>743</v>
      </c>
      <c r="H97" s="62" t="s">
        <v>301</v>
      </c>
      <c r="I97" s="62" t="s">
        <v>300</v>
      </c>
      <c r="J97" s="63" t="s">
        <v>615</v>
      </c>
      <c r="K97" s="63" t="s">
        <v>616</v>
      </c>
      <c r="L97" s="54" t="s">
        <v>31</v>
      </c>
      <c r="M97" s="55">
        <v>0</v>
      </c>
      <c r="N97" s="52" t="s">
        <v>197</v>
      </c>
      <c r="O97" s="52" t="s">
        <v>733</v>
      </c>
      <c r="P97" s="52" t="s">
        <v>735</v>
      </c>
      <c r="Q97" s="52" t="s">
        <v>41</v>
      </c>
      <c r="R97" s="52">
        <v>1</v>
      </c>
      <c r="S97" s="57">
        <v>1000</v>
      </c>
      <c r="T97" s="57">
        <f>S97*R97</f>
        <v>1000</v>
      </c>
      <c r="U97" s="57">
        <v>1120</v>
      </c>
      <c r="V97" s="26"/>
      <c r="W97" s="27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</row>
    <row r="98" spans="1:23" s="17" customFormat="1" ht="63">
      <c r="A98" s="49" t="s">
        <v>409</v>
      </c>
      <c r="B98" s="58"/>
      <c r="C98" s="58"/>
      <c r="D98" s="58"/>
      <c r="E98" s="59"/>
      <c r="F98" s="59"/>
      <c r="G98" s="52" t="s">
        <v>748</v>
      </c>
      <c r="H98" s="62" t="s">
        <v>301</v>
      </c>
      <c r="I98" s="62" t="s">
        <v>300</v>
      </c>
      <c r="J98" s="61" t="s">
        <v>645</v>
      </c>
      <c r="K98" s="63" t="s">
        <v>644</v>
      </c>
      <c r="L98" s="54" t="s">
        <v>31</v>
      </c>
      <c r="M98" s="55">
        <v>0</v>
      </c>
      <c r="N98" s="52" t="s">
        <v>197</v>
      </c>
      <c r="O98" s="52" t="s">
        <v>733</v>
      </c>
      <c r="P98" s="52" t="s">
        <v>735</v>
      </c>
      <c r="Q98" s="52" t="s">
        <v>41</v>
      </c>
      <c r="R98" s="52">
        <v>5</v>
      </c>
      <c r="S98" s="57">
        <v>1812.5</v>
      </c>
      <c r="T98" s="57">
        <f>S98*R98</f>
        <v>9062.5</v>
      </c>
      <c r="U98" s="57">
        <v>10150</v>
      </c>
      <c r="W98" s="4"/>
    </row>
    <row r="99" spans="1:256" s="17" customFormat="1" ht="63">
      <c r="A99" s="49" t="s">
        <v>410</v>
      </c>
      <c r="B99" s="58"/>
      <c r="C99" s="58"/>
      <c r="D99" s="58"/>
      <c r="E99" s="59"/>
      <c r="F99" s="59"/>
      <c r="G99" s="52" t="s">
        <v>748</v>
      </c>
      <c r="H99" s="62" t="s">
        <v>301</v>
      </c>
      <c r="I99" s="62" t="s">
        <v>300</v>
      </c>
      <c r="J99" s="61" t="s">
        <v>618</v>
      </c>
      <c r="K99" s="63" t="s">
        <v>617</v>
      </c>
      <c r="L99" s="54" t="s">
        <v>31</v>
      </c>
      <c r="M99" s="55">
        <v>0</v>
      </c>
      <c r="N99" s="52" t="s">
        <v>197</v>
      </c>
      <c r="O99" s="52" t="s">
        <v>733</v>
      </c>
      <c r="P99" s="52" t="s">
        <v>735</v>
      </c>
      <c r="Q99" s="52" t="s">
        <v>41</v>
      </c>
      <c r="R99" s="52">
        <v>5</v>
      </c>
      <c r="S99" s="57">
        <v>2008.93</v>
      </c>
      <c r="T99" s="57">
        <v>10044.64</v>
      </c>
      <c r="U99" s="57">
        <v>11250</v>
      </c>
      <c r="W99" s="4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3" s="17" customFormat="1" ht="63">
      <c r="A100" s="49" t="s">
        <v>411</v>
      </c>
      <c r="B100" s="58"/>
      <c r="C100" s="58"/>
      <c r="D100" s="58"/>
      <c r="E100" s="59"/>
      <c r="F100" s="59"/>
      <c r="G100" s="61" t="s">
        <v>749</v>
      </c>
      <c r="H100" s="62" t="s">
        <v>301</v>
      </c>
      <c r="I100" s="62" t="s">
        <v>300</v>
      </c>
      <c r="J100" s="61" t="s">
        <v>619</v>
      </c>
      <c r="K100" s="63" t="s">
        <v>620</v>
      </c>
      <c r="L100" s="54" t="s">
        <v>31</v>
      </c>
      <c r="M100" s="55">
        <v>0</v>
      </c>
      <c r="N100" s="52" t="s">
        <v>197</v>
      </c>
      <c r="O100" s="52" t="s">
        <v>733</v>
      </c>
      <c r="P100" s="52" t="s">
        <v>735</v>
      </c>
      <c r="Q100" s="52" t="s">
        <v>41</v>
      </c>
      <c r="R100" s="52">
        <v>2</v>
      </c>
      <c r="S100" s="57">
        <v>330.36</v>
      </c>
      <c r="T100" s="57">
        <v>660.71</v>
      </c>
      <c r="U100" s="57">
        <v>740</v>
      </c>
      <c r="W100" s="4"/>
    </row>
    <row r="101" spans="1:23" s="17" customFormat="1" ht="63">
      <c r="A101" s="49" t="s">
        <v>412</v>
      </c>
      <c r="B101" s="58"/>
      <c r="C101" s="58"/>
      <c r="D101" s="58"/>
      <c r="E101" s="59"/>
      <c r="F101" s="59"/>
      <c r="G101" s="61" t="s">
        <v>749</v>
      </c>
      <c r="H101" s="62" t="s">
        <v>301</v>
      </c>
      <c r="I101" s="62" t="s">
        <v>300</v>
      </c>
      <c r="J101" s="61" t="s">
        <v>621</v>
      </c>
      <c r="K101" s="63" t="s">
        <v>622</v>
      </c>
      <c r="L101" s="54" t="s">
        <v>31</v>
      </c>
      <c r="M101" s="55">
        <v>0</v>
      </c>
      <c r="N101" s="52" t="s">
        <v>197</v>
      </c>
      <c r="O101" s="52" t="s">
        <v>733</v>
      </c>
      <c r="P101" s="52" t="s">
        <v>735</v>
      </c>
      <c r="Q101" s="52" t="s">
        <v>41</v>
      </c>
      <c r="R101" s="52">
        <v>2</v>
      </c>
      <c r="S101" s="57">
        <v>325.9</v>
      </c>
      <c r="T101" s="57">
        <v>651.79</v>
      </c>
      <c r="U101" s="57">
        <v>730</v>
      </c>
      <c r="W101" s="4"/>
    </row>
    <row r="102" spans="1:23" s="17" customFormat="1" ht="63">
      <c r="A102" s="49" t="s">
        <v>413</v>
      </c>
      <c r="B102" s="58"/>
      <c r="C102" s="58"/>
      <c r="D102" s="58"/>
      <c r="E102" s="59"/>
      <c r="F102" s="59"/>
      <c r="G102" s="69" t="s">
        <v>750</v>
      </c>
      <c r="H102" s="62" t="s">
        <v>301</v>
      </c>
      <c r="I102" s="62" t="s">
        <v>300</v>
      </c>
      <c r="J102" s="61" t="s">
        <v>89</v>
      </c>
      <c r="K102" s="63" t="s">
        <v>90</v>
      </c>
      <c r="L102" s="54" t="s">
        <v>31</v>
      </c>
      <c r="M102" s="55">
        <v>0</v>
      </c>
      <c r="N102" s="52" t="s">
        <v>197</v>
      </c>
      <c r="O102" s="52" t="s">
        <v>733</v>
      </c>
      <c r="P102" s="52" t="s">
        <v>735</v>
      </c>
      <c r="Q102" s="52" t="s">
        <v>41</v>
      </c>
      <c r="R102" s="52">
        <v>30</v>
      </c>
      <c r="S102" s="57">
        <v>22.32</v>
      </c>
      <c r="T102" s="57">
        <v>669.64</v>
      </c>
      <c r="U102" s="57">
        <v>750</v>
      </c>
      <c r="W102" s="4"/>
    </row>
    <row r="103" spans="1:23" s="17" customFormat="1" ht="63">
      <c r="A103" s="49" t="s">
        <v>414</v>
      </c>
      <c r="B103" s="58"/>
      <c r="C103" s="58"/>
      <c r="D103" s="58"/>
      <c r="E103" s="59"/>
      <c r="F103" s="59"/>
      <c r="G103" s="61" t="s">
        <v>749</v>
      </c>
      <c r="H103" s="62" t="s">
        <v>301</v>
      </c>
      <c r="I103" s="62" t="s">
        <v>300</v>
      </c>
      <c r="J103" s="61" t="s">
        <v>623</v>
      </c>
      <c r="K103" s="63" t="s">
        <v>624</v>
      </c>
      <c r="L103" s="54" t="s">
        <v>31</v>
      </c>
      <c r="M103" s="55">
        <v>0</v>
      </c>
      <c r="N103" s="52" t="s">
        <v>197</v>
      </c>
      <c r="O103" s="52" t="s">
        <v>733</v>
      </c>
      <c r="P103" s="52" t="s">
        <v>735</v>
      </c>
      <c r="Q103" s="52" t="s">
        <v>41</v>
      </c>
      <c r="R103" s="52">
        <v>5</v>
      </c>
      <c r="S103" s="57">
        <v>50.89</v>
      </c>
      <c r="T103" s="57">
        <v>254.46</v>
      </c>
      <c r="U103" s="57">
        <v>285</v>
      </c>
      <c r="W103" s="4"/>
    </row>
    <row r="104" spans="1:256" s="17" customFormat="1" ht="63">
      <c r="A104" s="49" t="s">
        <v>415</v>
      </c>
      <c r="B104" s="58"/>
      <c r="C104" s="58"/>
      <c r="D104" s="58"/>
      <c r="E104" s="59"/>
      <c r="F104" s="59"/>
      <c r="G104" s="61" t="s">
        <v>749</v>
      </c>
      <c r="H104" s="62" t="s">
        <v>301</v>
      </c>
      <c r="I104" s="62" t="s">
        <v>300</v>
      </c>
      <c r="J104" s="61" t="s">
        <v>623</v>
      </c>
      <c r="K104" s="63" t="s">
        <v>624</v>
      </c>
      <c r="L104" s="54" t="s">
        <v>31</v>
      </c>
      <c r="M104" s="55">
        <v>0</v>
      </c>
      <c r="N104" s="52" t="s">
        <v>197</v>
      </c>
      <c r="O104" s="52" t="s">
        <v>733</v>
      </c>
      <c r="P104" s="52" t="s">
        <v>735</v>
      </c>
      <c r="Q104" s="52" t="s">
        <v>41</v>
      </c>
      <c r="R104" s="52">
        <v>5</v>
      </c>
      <c r="S104" s="57">
        <v>51.79</v>
      </c>
      <c r="T104" s="57">
        <v>258.93</v>
      </c>
      <c r="U104" s="57">
        <v>290</v>
      </c>
      <c r="W104" s="4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</row>
    <row r="105" spans="1:256" s="21" customFormat="1" ht="63">
      <c r="A105" s="49" t="s">
        <v>416</v>
      </c>
      <c r="B105" s="58"/>
      <c r="C105" s="58"/>
      <c r="D105" s="58"/>
      <c r="E105" s="59"/>
      <c r="F105" s="59"/>
      <c r="G105" s="61" t="s">
        <v>749</v>
      </c>
      <c r="H105" s="62" t="s">
        <v>301</v>
      </c>
      <c r="I105" s="62" t="s">
        <v>300</v>
      </c>
      <c r="J105" s="61" t="s">
        <v>625</v>
      </c>
      <c r="K105" s="63" t="s">
        <v>624</v>
      </c>
      <c r="L105" s="54" t="s">
        <v>31</v>
      </c>
      <c r="M105" s="55">
        <v>0</v>
      </c>
      <c r="N105" s="52" t="s">
        <v>197</v>
      </c>
      <c r="O105" s="52" t="s">
        <v>733</v>
      </c>
      <c r="P105" s="52" t="s">
        <v>735</v>
      </c>
      <c r="Q105" s="52" t="s">
        <v>41</v>
      </c>
      <c r="R105" s="52">
        <v>20</v>
      </c>
      <c r="S105" s="57">
        <f>27/1.12</f>
        <v>24.107142857142854</v>
      </c>
      <c r="T105" s="57">
        <f>R105*S105</f>
        <v>482.1428571428571</v>
      </c>
      <c r="U105" s="57">
        <f>T105*12%+T105</f>
        <v>540</v>
      </c>
      <c r="V105" s="17"/>
      <c r="W105" s="4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</row>
    <row r="106" spans="1:23" s="17" customFormat="1" ht="63">
      <c r="A106" s="49" t="s">
        <v>417</v>
      </c>
      <c r="B106" s="58"/>
      <c r="C106" s="58"/>
      <c r="D106" s="58"/>
      <c r="E106" s="59"/>
      <c r="F106" s="59"/>
      <c r="G106" s="61" t="s">
        <v>746</v>
      </c>
      <c r="H106" s="62" t="s">
        <v>301</v>
      </c>
      <c r="I106" s="62" t="s">
        <v>300</v>
      </c>
      <c r="J106" s="52" t="s">
        <v>91</v>
      </c>
      <c r="K106" s="63" t="s">
        <v>92</v>
      </c>
      <c r="L106" s="54" t="s">
        <v>31</v>
      </c>
      <c r="M106" s="55">
        <v>0</v>
      </c>
      <c r="N106" s="52" t="s">
        <v>197</v>
      </c>
      <c r="O106" s="52" t="s">
        <v>733</v>
      </c>
      <c r="P106" s="52" t="s">
        <v>735</v>
      </c>
      <c r="Q106" s="52" t="s">
        <v>41</v>
      </c>
      <c r="R106" s="52">
        <v>10</v>
      </c>
      <c r="S106" s="57">
        <v>125</v>
      </c>
      <c r="T106" s="57">
        <f>S106*R106</f>
        <v>1250</v>
      </c>
      <c r="U106" s="57">
        <v>1400</v>
      </c>
      <c r="W106" s="4"/>
    </row>
    <row r="107" spans="1:23" s="17" customFormat="1" ht="63">
      <c r="A107" s="49" t="s">
        <v>418</v>
      </c>
      <c r="B107" s="58"/>
      <c r="C107" s="58"/>
      <c r="D107" s="58"/>
      <c r="E107" s="59"/>
      <c r="F107" s="59"/>
      <c r="G107" s="61" t="s">
        <v>746</v>
      </c>
      <c r="H107" s="62" t="s">
        <v>301</v>
      </c>
      <c r="I107" s="62" t="s">
        <v>300</v>
      </c>
      <c r="J107" s="52" t="s">
        <v>93</v>
      </c>
      <c r="K107" s="70" t="s">
        <v>94</v>
      </c>
      <c r="L107" s="54" t="s">
        <v>31</v>
      </c>
      <c r="M107" s="55">
        <v>0</v>
      </c>
      <c r="N107" s="52" t="s">
        <v>197</v>
      </c>
      <c r="O107" s="52" t="s">
        <v>733</v>
      </c>
      <c r="P107" s="52" t="s">
        <v>735</v>
      </c>
      <c r="Q107" s="61" t="s">
        <v>41</v>
      </c>
      <c r="R107" s="61">
        <v>6</v>
      </c>
      <c r="S107" s="71">
        <v>156.25</v>
      </c>
      <c r="T107" s="71">
        <f>S107*R107</f>
        <v>937.5</v>
      </c>
      <c r="U107" s="71">
        <v>1050</v>
      </c>
      <c r="W107" s="4"/>
    </row>
    <row r="108" spans="1:23" s="17" customFormat="1" ht="63">
      <c r="A108" s="49" t="s">
        <v>419</v>
      </c>
      <c r="B108" s="58"/>
      <c r="C108" s="58"/>
      <c r="D108" s="58"/>
      <c r="E108" s="59"/>
      <c r="F108" s="59"/>
      <c r="G108" s="52" t="s">
        <v>748</v>
      </c>
      <c r="H108" s="62" t="s">
        <v>301</v>
      </c>
      <c r="I108" s="62" t="s">
        <v>300</v>
      </c>
      <c r="J108" s="52" t="s">
        <v>626</v>
      </c>
      <c r="K108" s="72" t="s">
        <v>627</v>
      </c>
      <c r="L108" s="54" t="s">
        <v>31</v>
      </c>
      <c r="M108" s="55">
        <v>0</v>
      </c>
      <c r="N108" s="52" t="s">
        <v>140</v>
      </c>
      <c r="O108" s="52" t="s">
        <v>33</v>
      </c>
      <c r="P108" s="52" t="s">
        <v>737</v>
      </c>
      <c r="Q108" s="73" t="s">
        <v>95</v>
      </c>
      <c r="R108" s="52">
        <v>10</v>
      </c>
      <c r="S108" s="57">
        <f>T108/R108</f>
        <v>2173.2142857142853</v>
      </c>
      <c r="T108" s="71">
        <v>21732.142857142855</v>
      </c>
      <c r="U108" s="71">
        <v>24340</v>
      </c>
      <c r="W108" s="4"/>
    </row>
    <row r="109" spans="1:23" s="17" customFormat="1" ht="63">
      <c r="A109" s="49" t="s">
        <v>420</v>
      </c>
      <c r="B109" s="58"/>
      <c r="C109" s="58"/>
      <c r="D109" s="58"/>
      <c r="E109" s="59"/>
      <c r="F109" s="59"/>
      <c r="G109" s="52" t="s">
        <v>744</v>
      </c>
      <c r="H109" s="62" t="s">
        <v>301</v>
      </c>
      <c r="I109" s="62" t="s">
        <v>300</v>
      </c>
      <c r="J109" s="52" t="s">
        <v>298</v>
      </c>
      <c r="K109" s="72" t="s">
        <v>628</v>
      </c>
      <c r="L109" s="54" t="s">
        <v>31</v>
      </c>
      <c r="M109" s="55">
        <v>0</v>
      </c>
      <c r="N109" s="52" t="s">
        <v>140</v>
      </c>
      <c r="O109" s="52" t="s">
        <v>33</v>
      </c>
      <c r="P109" s="52" t="s">
        <v>737</v>
      </c>
      <c r="Q109" s="73" t="s">
        <v>95</v>
      </c>
      <c r="R109" s="52">
        <v>12</v>
      </c>
      <c r="S109" s="57">
        <f aca="true" t="shared" si="1" ref="S109:S169">T109/R109</f>
        <v>1350.892857142857</v>
      </c>
      <c r="T109" s="71">
        <v>16210.714285714284</v>
      </c>
      <c r="U109" s="71">
        <v>18156</v>
      </c>
      <c r="W109" s="4"/>
    </row>
    <row r="110" spans="1:256" s="26" customFormat="1" ht="63">
      <c r="A110" s="49" t="s">
        <v>421</v>
      </c>
      <c r="B110" s="58"/>
      <c r="C110" s="58"/>
      <c r="D110" s="58"/>
      <c r="E110" s="59"/>
      <c r="F110" s="59"/>
      <c r="G110" s="52" t="s">
        <v>744</v>
      </c>
      <c r="H110" s="62" t="s">
        <v>301</v>
      </c>
      <c r="I110" s="62" t="s">
        <v>300</v>
      </c>
      <c r="J110" s="52" t="s">
        <v>298</v>
      </c>
      <c r="K110" s="72" t="s">
        <v>299</v>
      </c>
      <c r="L110" s="54" t="s">
        <v>31</v>
      </c>
      <c r="M110" s="55">
        <v>0</v>
      </c>
      <c r="N110" s="52" t="s">
        <v>140</v>
      </c>
      <c r="O110" s="52" t="s">
        <v>33</v>
      </c>
      <c r="P110" s="52" t="s">
        <v>737</v>
      </c>
      <c r="Q110" s="73" t="s">
        <v>95</v>
      </c>
      <c r="R110" s="52">
        <f>47-10</f>
        <v>37</v>
      </c>
      <c r="S110" s="57">
        <v>2000</v>
      </c>
      <c r="T110" s="71">
        <f>R110*S110</f>
        <v>74000</v>
      </c>
      <c r="U110" s="71">
        <f>T110*12%+T110</f>
        <v>82880</v>
      </c>
      <c r="V110" s="17"/>
      <c r="W110" s="4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</row>
    <row r="111" spans="1:23" s="17" customFormat="1" ht="63">
      <c r="A111" s="49" t="s">
        <v>422</v>
      </c>
      <c r="B111" s="58"/>
      <c r="C111" s="58"/>
      <c r="D111" s="58"/>
      <c r="E111" s="59"/>
      <c r="F111" s="59"/>
      <c r="G111" s="52" t="s">
        <v>745</v>
      </c>
      <c r="H111" s="62" t="s">
        <v>301</v>
      </c>
      <c r="I111" s="62" t="s">
        <v>300</v>
      </c>
      <c r="J111" s="52" t="s">
        <v>629</v>
      </c>
      <c r="K111" s="72" t="s">
        <v>630</v>
      </c>
      <c r="L111" s="54" t="s">
        <v>31</v>
      </c>
      <c r="M111" s="55">
        <v>0</v>
      </c>
      <c r="N111" s="52" t="s">
        <v>140</v>
      </c>
      <c r="O111" s="52" t="s">
        <v>33</v>
      </c>
      <c r="P111" s="52" t="s">
        <v>737</v>
      </c>
      <c r="Q111" s="73" t="s">
        <v>95</v>
      </c>
      <c r="R111" s="52">
        <v>1</v>
      </c>
      <c r="S111" s="57">
        <f t="shared" si="1"/>
        <v>109.82142857142856</v>
      </c>
      <c r="T111" s="71">
        <v>109.82142857142856</v>
      </c>
      <c r="U111" s="71">
        <v>123</v>
      </c>
      <c r="W111" s="4"/>
    </row>
    <row r="112" spans="1:23" s="17" customFormat="1" ht="63">
      <c r="A112" s="49" t="s">
        <v>423</v>
      </c>
      <c r="B112" s="58"/>
      <c r="C112" s="58"/>
      <c r="D112" s="58"/>
      <c r="E112" s="59"/>
      <c r="F112" s="59"/>
      <c r="G112" s="52" t="s">
        <v>745</v>
      </c>
      <c r="H112" s="62" t="s">
        <v>301</v>
      </c>
      <c r="I112" s="62" t="s">
        <v>300</v>
      </c>
      <c r="J112" s="52" t="s">
        <v>631</v>
      </c>
      <c r="K112" s="72" t="s">
        <v>632</v>
      </c>
      <c r="L112" s="54" t="s">
        <v>31</v>
      </c>
      <c r="M112" s="55">
        <v>0</v>
      </c>
      <c r="N112" s="52" t="s">
        <v>140</v>
      </c>
      <c r="O112" s="52" t="s">
        <v>33</v>
      </c>
      <c r="P112" s="52" t="s">
        <v>737</v>
      </c>
      <c r="Q112" s="73" t="s">
        <v>95</v>
      </c>
      <c r="R112" s="52">
        <v>26</v>
      </c>
      <c r="S112" s="57">
        <f t="shared" si="1"/>
        <v>191.96428571428572</v>
      </c>
      <c r="T112" s="71">
        <v>4991.071428571428</v>
      </c>
      <c r="U112" s="71">
        <v>5590</v>
      </c>
      <c r="W112" s="4"/>
    </row>
    <row r="113" spans="1:23" s="17" customFormat="1" ht="63">
      <c r="A113" s="49" t="s">
        <v>424</v>
      </c>
      <c r="B113" s="58"/>
      <c r="C113" s="58"/>
      <c r="D113" s="58"/>
      <c r="E113" s="59"/>
      <c r="F113" s="59"/>
      <c r="G113" s="61" t="s">
        <v>744</v>
      </c>
      <c r="H113" s="62" t="s">
        <v>301</v>
      </c>
      <c r="I113" s="62" t="s">
        <v>300</v>
      </c>
      <c r="J113" s="72" t="s">
        <v>633</v>
      </c>
      <c r="K113" s="72" t="s">
        <v>633</v>
      </c>
      <c r="L113" s="54" t="s">
        <v>31</v>
      </c>
      <c r="M113" s="55">
        <v>0</v>
      </c>
      <c r="N113" s="52" t="s">
        <v>140</v>
      </c>
      <c r="O113" s="52" t="s">
        <v>33</v>
      </c>
      <c r="P113" s="52" t="s">
        <v>737</v>
      </c>
      <c r="Q113" s="73" t="s">
        <v>95</v>
      </c>
      <c r="R113" s="52">
        <v>10</v>
      </c>
      <c r="S113" s="57">
        <f t="shared" si="1"/>
        <v>266.07142857142856</v>
      </c>
      <c r="T113" s="71">
        <v>2660.7142857142853</v>
      </c>
      <c r="U113" s="71">
        <v>2980</v>
      </c>
      <c r="W113" s="4"/>
    </row>
    <row r="114" spans="1:23" s="17" customFormat="1" ht="63">
      <c r="A114" s="49" t="s">
        <v>425</v>
      </c>
      <c r="B114" s="58"/>
      <c r="C114" s="58"/>
      <c r="D114" s="58"/>
      <c r="E114" s="59"/>
      <c r="F114" s="59"/>
      <c r="G114" s="52" t="s">
        <v>744</v>
      </c>
      <c r="H114" s="62" t="s">
        <v>301</v>
      </c>
      <c r="I114" s="62" t="s">
        <v>300</v>
      </c>
      <c r="J114" s="72" t="s">
        <v>634</v>
      </c>
      <c r="K114" s="72" t="s">
        <v>634</v>
      </c>
      <c r="L114" s="54" t="s">
        <v>31</v>
      </c>
      <c r="M114" s="55">
        <v>0</v>
      </c>
      <c r="N114" s="52" t="s">
        <v>140</v>
      </c>
      <c r="O114" s="52" t="s">
        <v>33</v>
      </c>
      <c r="P114" s="52" t="s">
        <v>737</v>
      </c>
      <c r="Q114" s="73" t="s">
        <v>95</v>
      </c>
      <c r="R114" s="52">
        <v>5000</v>
      </c>
      <c r="S114" s="57">
        <f t="shared" si="1"/>
        <v>8.928571428571427</v>
      </c>
      <c r="T114" s="71">
        <v>44642.85714285714</v>
      </c>
      <c r="U114" s="71">
        <v>50000</v>
      </c>
      <c r="W114" s="4"/>
    </row>
    <row r="115" spans="1:23" s="17" customFormat="1" ht="63">
      <c r="A115" s="49" t="s">
        <v>426</v>
      </c>
      <c r="B115" s="58"/>
      <c r="C115" s="58"/>
      <c r="D115" s="58"/>
      <c r="E115" s="59"/>
      <c r="F115" s="59"/>
      <c r="G115" s="52" t="s">
        <v>744</v>
      </c>
      <c r="H115" s="62" t="s">
        <v>301</v>
      </c>
      <c r="I115" s="62" t="s">
        <v>300</v>
      </c>
      <c r="J115" s="52" t="s">
        <v>635</v>
      </c>
      <c r="K115" s="72" t="s">
        <v>636</v>
      </c>
      <c r="L115" s="54" t="s">
        <v>31</v>
      </c>
      <c r="M115" s="55">
        <v>0</v>
      </c>
      <c r="N115" s="52" t="s">
        <v>140</v>
      </c>
      <c r="O115" s="52" t="s">
        <v>33</v>
      </c>
      <c r="P115" s="52" t="s">
        <v>737</v>
      </c>
      <c r="Q115" s="73" t="s">
        <v>95</v>
      </c>
      <c r="R115" s="52">
        <v>29</v>
      </c>
      <c r="S115" s="57">
        <f t="shared" si="1"/>
        <v>281.24999999999994</v>
      </c>
      <c r="T115" s="71">
        <v>8156.249999999999</v>
      </c>
      <c r="U115" s="71">
        <v>9135</v>
      </c>
      <c r="W115" s="4"/>
    </row>
    <row r="116" spans="1:23" s="17" customFormat="1" ht="63">
      <c r="A116" s="49" t="s">
        <v>427</v>
      </c>
      <c r="B116" s="58"/>
      <c r="C116" s="58"/>
      <c r="D116" s="58"/>
      <c r="E116" s="59"/>
      <c r="F116" s="59"/>
      <c r="G116" s="52" t="s">
        <v>744</v>
      </c>
      <c r="H116" s="62" t="s">
        <v>301</v>
      </c>
      <c r="I116" s="62" t="s">
        <v>300</v>
      </c>
      <c r="J116" s="52" t="s">
        <v>637</v>
      </c>
      <c r="K116" s="72" t="s">
        <v>636</v>
      </c>
      <c r="L116" s="54" t="s">
        <v>31</v>
      </c>
      <c r="M116" s="55">
        <v>0</v>
      </c>
      <c r="N116" s="52" t="s">
        <v>140</v>
      </c>
      <c r="O116" s="52" t="s">
        <v>33</v>
      </c>
      <c r="P116" s="52" t="s">
        <v>734</v>
      </c>
      <c r="Q116" s="73" t="s">
        <v>95</v>
      </c>
      <c r="R116" s="52">
        <v>21</v>
      </c>
      <c r="S116" s="57">
        <f t="shared" si="1"/>
        <v>281.24999999999994</v>
      </c>
      <c r="T116" s="71">
        <v>5906.249999999999</v>
      </c>
      <c r="U116" s="71">
        <v>6615</v>
      </c>
      <c r="W116" s="4"/>
    </row>
    <row r="117" spans="1:23" s="17" customFormat="1" ht="63">
      <c r="A117" s="49" t="s">
        <v>428</v>
      </c>
      <c r="B117" s="58"/>
      <c r="C117" s="58"/>
      <c r="D117" s="58"/>
      <c r="E117" s="59"/>
      <c r="F117" s="59"/>
      <c r="G117" s="61" t="s">
        <v>743</v>
      </c>
      <c r="H117" s="62" t="s">
        <v>301</v>
      </c>
      <c r="I117" s="62" t="s">
        <v>300</v>
      </c>
      <c r="J117" s="52" t="s">
        <v>638</v>
      </c>
      <c r="K117" s="72" t="s">
        <v>646</v>
      </c>
      <c r="L117" s="54" t="s">
        <v>31</v>
      </c>
      <c r="M117" s="55">
        <v>0</v>
      </c>
      <c r="N117" s="52" t="s">
        <v>140</v>
      </c>
      <c r="O117" s="52" t="s">
        <v>33</v>
      </c>
      <c r="P117" s="52" t="s">
        <v>737</v>
      </c>
      <c r="Q117" s="73" t="s">
        <v>95</v>
      </c>
      <c r="R117" s="52">
        <v>100</v>
      </c>
      <c r="S117" s="57">
        <f t="shared" si="1"/>
        <v>116.07142857142857</v>
      </c>
      <c r="T117" s="71">
        <v>11607.142857142857</v>
      </c>
      <c r="U117" s="71">
        <v>13000</v>
      </c>
      <c r="W117" s="4"/>
    </row>
    <row r="118" spans="1:23" s="17" customFormat="1" ht="63">
      <c r="A118" s="49" t="s">
        <v>429</v>
      </c>
      <c r="B118" s="58"/>
      <c r="C118" s="58"/>
      <c r="D118" s="58"/>
      <c r="E118" s="59"/>
      <c r="F118" s="59"/>
      <c r="G118" s="61" t="s">
        <v>743</v>
      </c>
      <c r="H118" s="62" t="s">
        <v>301</v>
      </c>
      <c r="I118" s="62" t="s">
        <v>300</v>
      </c>
      <c r="J118" s="52" t="s">
        <v>647</v>
      </c>
      <c r="K118" s="72" t="s">
        <v>648</v>
      </c>
      <c r="L118" s="54" t="s">
        <v>31</v>
      </c>
      <c r="M118" s="55">
        <v>0</v>
      </c>
      <c r="N118" s="52" t="s">
        <v>140</v>
      </c>
      <c r="O118" s="52" t="s">
        <v>33</v>
      </c>
      <c r="P118" s="52" t="s">
        <v>737</v>
      </c>
      <c r="Q118" s="73" t="s">
        <v>95</v>
      </c>
      <c r="R118" s="52">
        <v>500</v>
      </c>
      <c r="S118" s="57">
        <f t="shared" si="1"/>
        <v>535.7142857142857</v>
      </c>
      <c r="T118" s="71">
        <v>267857.14285714284</v>
      </c>
      <c r="U118" s="71">
        <v>300000</v>
      </c>
      <c r="W118" s="4"/>
    </row>
    <row r="119" spans="1:23" s="17" customFormat="1" ht="63">
      <c r="A119" s="49" t="s">
        <v>430</v>
      </c>
      <c r="B119" s="58"/>
      <c r="C119" s="58"/>
      <c r="D119" s="58"/>
      <c r="E119" s="59"/>
      <c r="F119" s="59"/>
      <c r="G119" s="61" t="s">
        <v>745</v>
      </c>
      <c r="H119" s="62" t="s">
        <v>301</v>
      </c>
      <c r="I119" s="62" t="s">
        <v>300</v>
      </c>
      <c r="J119" s="52" t="s">
        <v>650</v>
      </c>
      <c r="K119" s="72" t="s">
        <v>649</v>
      </c>
      <c r="L119" s="54" t="s">
        <v>31</v>
      </c>
      <c r="M119" s="55">
        <v>0</v>
      </c>
      <c r="N119" s="52" t="s">
        <v>140</v>
      </c>
      <c r="O119" s="52" t="s">
        <v>33</v>
      </c>
      <c r="P119" s="52" t="s">
        <v>737</v>
      </c>
      <c r="Q119" s="73" t="s">
        <v>95</v>
      </c>
      <c r="R119" s="52">
        <v>20</v>
      </c>
      <c r="S119" s="57">
        <f t="shared" si="1"/>
        <v>310.71428571428567</v>
      </c>
      <c r="T119" s="71">
        <v>6214.285714285714</v>
      </c>
      <c r="U119" s="71">
        <v>6960</v>
      </c>
      <c r="W119" s="4"/>
    </row>
    <row r="120" spans="1:23" s="17" customFormat="1" ht="63">
      <c r="A120" s="49" t="s">
        <v>431</v>
      </c>
      <c r="B120" s="58"/>
      <c r="C120" s="58"/>
      <c r="D120" s="58"/>
      <c r="E120" s="59"/>
      <c r="F120" s="59"/>
      <c r="G120" s="61" t="s">
        <v>745</v>
      </c>
      <c r="H120" s="62" t="s">
        <v>301</v>
      </c>
      <c r="I120" s="62" t="s">
        <v>300</v>
      </c>
      <c r="J120" s="52" t="s">
        <v>652</v>
      </c>
      <c r="K120" s="72" t="s">
        <v>651</v>
      </c>
      <c r="L120" s="54" t="s">
        <v>31</v>
      </c>
      <c r="M120" s="55">
        <v>0</v>
      </c>
      <c r="N120" s="52" t="s">
        <v>140</v>
      </c>
      <c r="O120" s="52" t="s">
        <v>33</v>
      </c>
      <c r="P120" s="52" t="s">
        <v>737</v>
      </c>
      <c r="Q120" s="73" t="s">
        <v>95</v>
      </c>
      <c r="R120" s="52">
        <v>20</v>
      </c>
      <c r="S120" s="57">
        <f t="shared" si="1"/>
        <v>64.28571428571428</v>
      </c>
      <c r="T120" s="71">
        <v>1285.7142857142856</v>
      </c>
      <c r="U120" s="71">
        <v>1440</v>
      </c>
      <c r="W120" s="4"/>
    </row>
    <row r="121" spans="1:23" s="17" customFormat="1" ht="63">
      <c r="A121" s="49" t="s">
        <v>432</v>
      </c>
      <c r="B121" s="58"/>
      <c r="C121" s="58"/>
      <c r="D121" s="58"/>
      <c r="E121" s="59"/>
      <c r="F121" s="59"/>
      <c r="G121" s="61" t="s">
        <v>744</v>
      </c>
      <c r="H121" s="62" t="s">
        <v>301</v>
      </c>
      <c r="I121" s="62" t="s">
        <v>300</v>
      </c>
      <c r="J121" s="52" t="s">
        <v>96</v>
      </c>
      <c r="K121" s="72" t="s">
        <v>731</v>
      </c>
      <c r="L121" s="54" t="s">
        <v>31</v>
      </c>
      <c r="M121" s="55">
        <v>0</v>
      </c>
      <c r="N121" s="52" t="s">
        <v>140</v>
      </c>
      <c r="O121" s="52" t="s">
        <v>33</v>
      </c>
      <c r="P121" s="52" t="s">
        <v>737</v>
      </c>
      <c r="Q121" s="73" t="s">
        <v>95</v>
      </c>
      <c r="R121" s="52">
        <v>10</v>
      </c>
      <c r="S121" s="57">
        <f t="shared" si="1"/>
        <v>32.14285714285714</v>
      </c>
      <c r="T121" s="71">
        <v>321.4285714285714</v>
      </c>
      <c r="U121" s="71">
        <v>360</v>
      </c>
      <c r="W121" s="4"/>
    </row>
    <row r="122" spans="1:23" s="17" customFormat="1" ht="63">
      <c r="A122" s="49" t="s">
        <v>433</v>
      </c>
      <c r="B122" s="58"/>
      <c r="C122" s="58"/>
      <c r="D122" s="58"/>
      <c r="E122" s="59"/>
      <c r="F122" s="59"/>
      <c r="G122" s="61" t="s">
        <v>745</v>
      </c>
      <c r="H122" s="62" t="s">
        <v>301</v>
      </c>
      <c r="I122" s="62" t="s">
        <v>300</v>
      </c>
      <c r="J122" s="52" t="s">
        <v>730</v>
      </c>
      <c r="K122" s="72" t="s">
        <v>729</v>
      </c>
      <c r="L122" s="54" t="s">
        <v>31</v>
      </c>
      <c r="M122" s="55">
        <v>0</v>
      </c>
      <c r="N122" s="52" t="s">
        <v>140</v>
      </c>
      <c r="O122" s="52" t="s">
        <v>33</v>
      </c>
      <c r="P122" s="52" t="s">
        <v>737</v>
      </c>
      <c r="Q122" s="73" t="s">
        <v>95</v>
      </c>
      <c r="R122" s="52">
        <v>12</v>
      </c>
      <c r="S122" s="57">
        <f t="shared" si="1"/>
        <v>441.9642857142857</v>
      </c>
      <c r="T122" s="71">
        <v>5303.571428571428</v>
      </c>
      <c r="U122" s="71">
        <v>5940</v>
      </c>
      <c r="W122" s="4"/>
    </row>
    <row r="123" spans="1:23" s="17" customFormat="1" ht="63">
      <c r="A123" s="49" t="s">
        <v>434</v>
      </c>
      <c r="B123" s="58"/>
      <c r="C123" s="58"/>
      <c r="D123" s="58"/>
      <c r="E123" s="59"/>
      <c r="F123" s="59"/>
      <c r="G123" s="61" t="s">
        <v>742</v>
      </c>
      <c r="H123" s="62" t="s">
        <v>301</v>
      </c>
      <c r="I123" s="62" t="s">
        <v>300</v>
      </c>
      <c r="J123" s="52" t="s">
        <v>727</v>
      </c>
      <c r="K123" s="72" t="s">
        <v>728</v>
      </c>
      <c r="L123" s="54" t="s">
        <v>31</v>
      </c>
      <c r="M123" s="55">
        <v>0</v>
      </c>
      <c r="N123" s="52" t="s">
        <v>140</v>
      </c>
      <c r="O123" s="52" t="s">
        <v>33</v>
      </c>
      <c r="P123" s="52" t="s">
        <v>734</v>
      </c>
      <c r="Q123" s="73" t="s">
        <v>95</v>
      </c>
      <c r="R123" s="52">
        <v>10</v>
      </c>
      <c r="S123" s="57">
        <f t="shared" si="1"/>
        <v>190.1785714285714</v>
      </c>
      <c r="T123" s="71">
        <v>1901.785714285714</v>
      </c>
      <c r="U123" s="71">
        <v>2130</v>
      </c>
      <c r="W123" s="4"/>
    </row>
    <row r="124" spans="1:23" s="17" customFormat="1" ht="63">
      <c r="A124" s="49" t="s">
        <v>435</v>
      </c>
      <c r="B124" s="58"/>
      <c r="C124" s="58"/>
      <c r="D124" s="58"/>
      <c r="E124" s="59"/>
      <c r="F124" s="59"/>
      <c r="G124" s="61" t="s">
        <v>743</v>
      </c>
      <c r="H124" s="62" t="s">
        <v>301</v>
      </c>
      <c r="I124" s="62" t="s">
        <v>300</v>
      </c>
      <c r="J124" s="52" t="s">
        <v>725</v>
      </c>
      <c r="K124" s="72" t="s">
        <v>726</v>
      </c>
      <c r="L124" s="54" t="s">
        <v>31</v>
      </c>
      <c r="M124" s="55">
        <v>0</v>
      </c>
      <c r="N124" s="52" t="s">
        <v>140</v>
      </c>
      <c r="O124" s="52" t="s">
        <v>33</v>
      </c>
      <c r="P124" s="52" t="s">
        <v>737</v>
      </c>
      <c r="Q124" s="73" t="s">
        <v>95</v>
      </c>
      <c r="R124" s="52">
        <v>30</v>
      </c>
      <c r="S124" s="57">
        <f t="shared" si="1"/>
        <v>102.67857142857142</v>
      </c>
      <c r="T124" s="71">
        <v>3080.3571428571427</v>
      </c>
      <c r="U124" s="71">
        <v>3450</v>
      </c>
      <c r="W124" s="4"/>
    </row>
    <row r="125" spans="1:23" s="17" customFormat="1" ht="63">
      <c r="A125" s="49" t="s">
        <v>436</v>
      </c>
      <c r="B125" s="58"/>
      <c r="C125" s="58"/>
      <c r="D125" s="58"/>
      <c r="E125" s="59"/>
      <c r="F125" s="59"/>
      <c r="G125" s="61" t="s">
        <v>940</v>
      </c>
      <c r="H125" s="62" t="s">
        <v>301</v>
      </c>
      <c r="I125" s="62" t="s">
        <v>300</v>
      </c>
      <c r="J125" s="52" t="s">
        <v>297</v>
      </c>
      <c r="K125" s="72" t="s">
        <v>724</v>
      </c>
      <c r="L125" s="54" t="s">
        <v>31</v>
      </c>
      <c r="M125" s="55">
        <v>0</v>
      </c>
      <c r="N125" s="52" t="s">
        <v>140</v>
      </c>
      <c r="O125" s="52" t="s">
        <v>33</v>
      </c>
      <c r="P125" s="52" t="s">
        <v>734</v>
      </c>
      <c r="Q125" s="73" t="s">
        <v>95</v>
      </c>
      <c r="R125" s="52">
        <v>16</v>
      </c>
      <c r="S125" s="57">
        <f t="shared" si="1"/>
        <v>766.0714285714286</v>
      </c>
      <c r="T125" s="71">
        <v>12257.142857142857</v>
      </c>
      <c r="U125" s="71">
        <v>13728</v>
      </c>
      <c r="W125" s="4"/>
    </row>
    <row r="126" spans="1:225" s="17" customFormat="1" ht="63">
      <c r="A126" s="49" t="s">
        <v>437</v>
      </c>
      <c r="B126" s="58"/>
      <c r="C126" s="58"/>
      <c r="D126" s="58"/>
      <c r="E126" s="59"/>
      <c r="F126" s="59"/>
      <c r="G126" s="61" t="s">
        <v>940</v>
      </c>
      <c r="H126" s="62" t="s">
        <v>301</v>
      </c>
      <c r="I126" s="62" t="s">
        <v>300</v>
      </c>
      <c r="J126" s="52" t="s">
        <v>297</v>
      </c>
      <c r="K126" s="72" t="s">
        <v>296</v>
      </c>
      <c r="L126" s="54" t="s">
        <v>31</v>
      </c>
      <c r="M126" s="55">
        <v>0</v>
      </c>
      <c r="N126" s="52" t="s">
        <v>140</v>
      </c>
      <c r="O126" s="52" t="s">
        <v>33</v>
      </c>
      <c r="P126" s="52" t="s">
        <v>737</v>
      </c>
      <c r="Q126" s="73" t="s">
        <v>95</v>
      </c>
      <c r="R126" s="52">
        <v>26</v>
      </c>
      <c r="S126" s="57">
        <v>900</v>
      </c>
      <c r="T126" s="71">
        <f>R126*S126</f>
        <v>23400</v>
      </c>
      <c r="U126" s="71">
        <f>T126*12%+T126</f>
        <v>26208</v>
      </c>
      <c r="V126" s="21"/>
      <c r="W126" s="22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</row>
    <row r="127" spans="1:23" s="17" customFormat="1" ht="63">
      <c r="A127" s="49" t="s">
        <v>438</v>
      </c>
      <c r="B127" s="58"/>
      <c r="C127" s="58"/>
      <c r="D127" s="58"/>
      <c r="E127" s="59"/>
      <c r="F127" s="59"/>
      <c r="G127" s="61" t="s">
        <v>752</v>
      </c>
      <c r="H127" s="62" t="s">
        <v>301</v>
      </c>
      <c r="I127" s="62" t="s">
        <v>300</v>
      </c>
      <c r="J127" s="52" t="s">
        <v>722</v>
      </c>
      <c r="K127" s="72" t="s">
        <v>723</v>
      </c>
      <c r="L127" s="54" t="s">
        <v>31</v>
      </c>
      <c r="M127" s="55">
        <v>0</v>
      </c>
      <c r="N127" s="52" t="s">
        <v>140</v>
      </c>
      <c r="O127" s="52" t="s">
        <v>33</v>
      </c>
      <c r="P127" s="52" t="s">
        <v>734</v>
      </c>
      <c r="Q127" s="73" t="s">
        <v>95</v>
      </c>
      <c r="R127" s="52">
        <v>18</v>
      </c>
      <c r="S127" s="57">
        <f t="shared" si="1"/>
        <v>241.96428571428567</v>
      </c>
      <c r="T127" s="71">
        <v>4355.357142857142</v>
      </c>
      <c r="U127" s="71">
        <v>4878</v>
      </c>
      <c r="W127" s="4"/>
    </row>
    <row r="128" spans="1:23" s="17" customFormat="1" ht="63">
      <c r="A128" s="49" t="s">
        <v>439</v>
      </c>
      <c r="B128" s="58"/>
      <c r="C128" s="58"/>
      <c r="D128" s="58"/>
      <c r="E128" s="59"/>
      <c r="F128" s="59"/>
      <c r="G128" s="61" t="s">
        <v>740</v>
      </c>
      <c r="H128" s="62" t="s">
        <v>301</v>
      </c>
      <c r="I128" s="62" t="s">
        <v>300</v>
      </c>
      <c r="J128" s="52" t="s">
        <v>721</v>
      </c>
      <c r="K128" s="72" t="s">
        <v>720</v>
      </c>
      <c r="L128" s="54" t="s">
        <v>31</v>
      </c>
      <c r="M128" s="55">
        <v>0</v>
      </c>
      <c r="N128" s="52" t="s">
        <v>140</v>
      </c>
      <c r="O128" s="52" t="s">
        <v>33</v>
      </c>
      <c r="P128" s="52" t="s">
        <v>737</v>
      </c>
      <c r="Q128" s="73" t="s">
        <v>95</v>
      </c>
      <c r="R128" s="52">
        <v>30</v>
      </c>
      <c r="S128" s="57">
        <f t="shared" si="1"/>
        <v>94.64285714285714</v>
      </c>
      <c r="T128" s="71">
        <v>2839.285714285714</v>
      </c>
      <c r="U128" s="71">
        <v>3180</v>
      </c>
      <c r="W128" s="4"/>
    </row>
    <row r="129" spans="1:23" s="17" customFormat="1" ht="63">
      <c r="A129" s="49" t="s">
        <v>440</v>
      </c>
      <c r="B129" s="58"/>
      <c r="C129" s="58"/>
      <c r="D129" s="58"/>
      <c r="E129" s="59"/>
      <c r="F129" s="59"/>
      <c r="G129" s="61" t="s">
        <v>749</v>
      </c>
      <c r="H129" s="62" t="s">
        <v>301</v>
      </c>
      <c r="I129" s="62" t="s">
        <v>300</v>
      </c>
      <c r="J129" s="52" t="s">
        <v>625</v>
      </c>
      <c r="K129" s="72" t="s">
        <v>719</v>
      </c>
      <c r="L129" s="54" t="s">
        <v>31</v>
      </c>
      <c r="M129" s="55">
        <v>0</v>
      </c>
      <c r="N129" s="52" t="s">
        <v>140</v>
      </c>
      <c r="O129" s="52" t="s">
        <v>33</v>
      </c>
      <c r="P129" s="52" t="s">
        <v>737</v>
      </c>
      <c r="Q129" s="73" t="s">
        <v>95</v>
      </c>
      <c r="R129" s="52">
        <v>12</v>
      </c>
      <c r="S129" s="57">
        <f t="shared" si="1"/>
        <v>31.249999999999996</v>
      </c>
      <c r="T129" s="71">
        <v>374.99999999999994</v>
      </c>
      <c r="U129" s="71">
        <v>420</v>
      </c>
      <c r="W129" s="4"/>
    </row>
    <row r="130" spans="1:23" s="17" customFormat="1" ht="63">
      <c r="A130" s="49" t="s">
        <v>441</v>
      </c>
      <c r="B130" s="58"/>
      <c r="C130" s="58"/>
      <c r="D130" s="58"/>
      <c r="E130" s="59"/>
      <c r="F130" s="59"/>
      <c r="G130" s="61" t="s">
        <v>740</v>
      </c>
      <c r="H130" s="62" t="s">
        <v>301</v>
      </c>
      <c r="I130" s="62" t="s">
        <v>300</v>
      </c>
      <c r="J130" s="52" t="s">
        <v>717</v>
      </c>
      <c r="K130" s="72" t="s">
        <v>718</v>
      </c>
      <c r="L130" s="54" t="s">
        <v>31</v>
      </c>
      <c r="M130" s="55">
        <v>0</v>
      </c>
      <c r="N130" s="52" t="s">
        <v>140</v>
      </c>
      <c r="O130" s="52" t="s">
        <v>33</v>
      </c>
      <c r="P130" s="52" t="s">
        <v>734</v>
      </c>
      <c r="Q130" s="73" t="s">
        <v>95</v>
      </c>
      <c r="R130" s="52">
        <v>2</v>
      </c>
      <c r="S130" s="57">
        <f t="shared" si="1"/>
        <v>258.9285714285714</v>
      </c>
      <c r="T130" s="71">
        <v>517.8571428571428</v>
      </c>
      <c r="U130" s="71">
        <v>580</v>
      </c>
      <c r="W130" s="4"/>
    </row>
    <row r="131" spans="1:23" s="17" customFormat="1" ht="63">
      <c r="A131" s="49" t="s">
        <v>442</v>
      </c>
      <c r="B131" s="58"/>
      <c r="C131" s="58"/>
      <c r="D131" s="58"/>
      <c r="E131" s="59"/>
      <c r="F131" s="59"/>
      <c r="G131" s="61" t="s">
        <v>740</v>
      </c>
      <c r="H131" s="62" t="s">
        <v>301</v>
      </c>
      <c r="I131" s="62" t="s">
        <v>300</v>
      </c>
      <c r="J131" s="52" t="s">
        <v>716</v>
      </c>
      <c r="K131" s="72" t="s">
        <v>715</v>
      </c>
      <c r="L131" s="54" t="s">
        <v>31</v>
      </c>
      <c r="M131" s="55">
        <v>0</v>
      </c>
      <c r="N131" s="52" t="s">
        <v>140</v>
      </c>
      <c r="O131" s="52" t="s">
        <v>33</v>
      </c>
      <c r="P131" s="52" t="s">
        <v>737</v>
      </c>
      <c r="Q131" s="73" t="s">
        <v>95</v>
      </c>
      <c r="R131" s="52">
        <v>209</v>
      </c>
      <c r="S131" s="57">
        <f t="shared" si="1"/>
        <v>31.249999999999996</v>
      </c>
      <c r="T131" s="71">
        <v>6531.249999999999</v>
      </c>
      <c r="U131" s="71">
        <v>7315</v>
      </c>
      <c r="W131" s="4"/>
    </row>
    <row r="132" spans="1:23" s="17" customFormat="1" ht="63">
      <c r="A132" s="49" t="s">
        <v>443</v>
      </c>
      <c r="B132" s="58"/>
      <c r="C132" s="58"/>
      <c r="D132" s="58"/>
      <c r="E132" s="59"/>
      <c r="F132" s="59"/>
      <c r="G132" s="61" t="s">
        <v>740</v>
      </c>
      <c r="H132" s="62" t="s">
        <v>301</v>
      </c>
      <c r="I132" s="62" t="s">
        <v>300</v>
      </c>
      <c r="J132" s="52" t="s">
        <v>713</v>
      </c>
      <c r="K132" s="72" t="s">
        <v>714</v>
      </c>
      <c r="L132" s="54" t="s">
        <v>31</v>
      </c>
      <c r="M132" s="55">
        <v>0</v>
      </c>
      <c r="N132" s="52" t="s">
        <v>140</v>
      </c>
      <c r="O132" s="52" t="s">
        <v>33</v>
      </c>
      <c r="P132" s="52" t="s">
        <v>734</v>
      </c>
      <c r="Q132" s="73" t="s">
        <v>95</v>
      </c>
      <c r="R132" s="52">
        <v>19</v>
      </c>
      <c r="S132" s="57">
        <f t="shared" si="1"/>
        <v>31.25</v>
      </c>
      <c r="T132" s="71">
        <v>593.75</v>
      </c>
      <c r="U132" s="71">
        <v>665</v>
      </c>
      <c r="W132" s="4"/>
    </row>
    <row r="133" spans="1:256" s="17" customFormat="1" ht="63">
      <c r="A133" s="49" t="s">
        <v>444</v>
      </c>
      <c r="B133" s="58"/>
      <c r="C133" s="58"/>
      <c r="D133" s="58"/>
      <c r="E133" s="59"/>
      <c r="F133" s="59"/>
      <c r="G133" s="61" t="s">
        <v>740</v>
      </c>
      <c r="H133" s="62" t="s">
        <v>301</v>
      </c>
      <c r="I133" s="62" t="s">
        <v>300</v>
      </c>
      <c r="J133" s="52" t="s">
        <v>711</v>
      </c>
      <c r="K133" s="72" t="s">
        <v>712</v>
      </c>
      <c r="L133" s="54" t="s">
        <v>31</v>
      </c>
      <c r="M133" s="55">
        <v>0</v>
      </c>
      <c r="N133" s="52" t="s">
        <v>140</v>
      </c>
      <c r="O133" s="52" t="s">
        <v>33</v>
      </c>
      <c r="P133" s="52" t="s">
        <v>737</v>
      </c>
      <c r="Q133" s="73" t="s">
        <v>95</v>
      </c>
      <c r="R133" s="52">
        <v>23</v>
      </c>
      <c r="S133" s="57">
        <f t="shared" si="1"/>
        <v>31.249999999999996</v>
      </c>
      <c r="T133" s="71">
        <v>718.7499999999999</v>
      </c>
      <c r="U133" s="71">
        <v>805</v>
      </c>
      <c r="W133" s="4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</row>
    <row r="134" spans="1:23" s="17" customFormat="1" ht="63">
      <c r="A134" s="49" t="s">
        <v>445</v>
      </c>
      <c r="B134" s="58"/>
      <c r="C134" s="58"/>
      <c r="D134" s="58"/>
      <c r="E134" s="59"/>
      <c r="F134" s="59"/>
      <c r="G134" s="61" t="s">
        <v>740</v>
      </c>
      <c r="H134" s="62" t="s">
        <v>301</v>
      </c>
      <c r="I134" s="62" t="s">
        <v>300</v>
      </c>
      <c r="J134" s="52" t="s">
        <v>710</v>
      </c>
      <c r="K134" s="72" t="s">
        <v>709</v>
      </c>
      <c r="L134" s="54" t="s">
        <v>31</v>
      </c>
      <c r="M134" s="55">
        <v>0</v>
      </c>
      <c r="N134" s="52" t="s">
        <v>140</v>
      </c>
      <c r="O134" s="52" t="s">
        <v>33</v>
      </c>
      <c r="P134" s="52" t="s">
        <v>734</v>
      </c>
      <c r="Q134" s="73" t="s">
        <v>95</v>
      </c>
      <c r="R134" s="52">
        <v>69</v>
      </c>
      <c r="S134" s="57">
        <f t="shared" si="1"/>
        <v>31.25</v>
      </c>
      <c r="T134" s="71">
        <v>2156.25</v>
      </c>
      <c r="U134" s="71">
        <v>2415</v>
      </c>
      <c r="W134" s="4"/>
    </row>
    <row r="135" spans="1:23" s="17" customFormat="1" ht="63">
      <c r="A135" s="49" t="s">
        <v>446</v>
      </c>
      <c r="B135" s="58"/>
      <c r="C135" s="58"/>
      <c r="D135" s="58"/>
      <c r="E135" s="59"/>
      <c r="F135" s="59"/>
      <c r="G135" s="61" t="s">
        <v>746</v>
      </c>
      <c r="H135" s="62" t="s">
        <v>301</v>
      </c>
      <c r="I135" s="62" t="s">
        <v>300</v>
      </c>
      <c r="J135" s="52" t="s">
        <v>708</v>
      </c>
      <c r="K135" s="72" t="s">
        <v>707</v>
      </c>
      <c r="L135" s="54" t="s">
        <v>31</v>
      </c>
      <c r="M135" s="55">
        <v>0</v>
      </c>
      <c r="N135" s="52" t="s">
        <v>140</v>
      </c>
      <c r="O135" s="52" t="s">
        <v>33</v>
      </c>
      <c r="P135" s="52" t="s">
        <v>734</v>
      </c>
      <c r="Q135" s="73" t="s">
        <v>95</v>
      </c>
      <c r="R135" s="52">
        <v>7</v>
      </c>
      <c r="S135" s="57">
        <f t="shared" si="1"/>
        <v>1410.7142857142856</v>
      </c>
      <c r="T135" s="71">
        <v>9874.999999999998</v>
      </c>
      <c r="U135" s="71">
        <v>11060</v>
      </c>
      <c r="W135" s="4"/>
    </row>
    <row r="136" spans="1:23" s="17" customFormat="1" ht="63">
      <c r="A136" s="49" t="s">
        <v>447</v>
      </c>
      <c r="B136" s="58"/>
      <c r="C136" s="58"/>
      <c r="D136" s="58"/>
      <c r="E136" s="59"/>
      <c r="F136" s="59"/>
      <c r="G136" s="61" t="s">
        <v>746</v>
      </c>
      <c r="H136" s="62" t="s">
        <v>301</v>
      </c>
      <c r="I136" s="62" t="s">
        <v>300</v>
      </c>
      <c r="J136" s="52" t="s">
        <v>708</v>
      </c>
      <c r="K136" s="72" t="s">
        <v>707</v>
      </c>
      <c r="L136" s="54" t="s">
        <v>31</v>
      </c>
      <c r="M136" s="55">
        <v>0</v>
      </c>
      <c r="N136" s="52" t="s">
        <v>140</v>
      </c>
      <c r="O136" s="52" t="s">
        <v>33</v>
      </c>
      <c r="P136" s="52" t="s">
        <v>737</v>
      </c>
      <c r="Q136" s="73" t="s">
        <v>95</v>
      </c>
      <c r="R136" s="52">
        <v>3</v>
      </c>
      <c r="S136" s="57">
        <f t="shared" si="1"/>
        <v>1513.3928571428569</v>
      </c>
      <c r="T136" s="71">
        <v>4540.178571428571</v>
      </c>
      <c r="U136" s="71">
        <v>5085</v>
      </c>
      <c r="W136" s="4"/>
    </row>
    <row r="137" spans="1:23" s="17" customFormat="1" ht="63">
      <c r="A137" s="49" t="s">
        <v>448</v>
      </c>
      <c r="B137" s="58"/>
      <c r="C137" s="58"/>
      <c r="D137" s="58"/>
      <c r="E137" s="59"/>
      <c r="F137" s="59"/>
      <c r="G137" s="61" t="s">
        <v>746</v>
      </c>
      <c r="H137" s="62" t="s">
        <v>301</v>
      </c>
      <c r="I137" s="62" t="s">
        <v>300</v>
      </c>
      <c r="J137" s="52" t="s">
        <v>705</v>
      </c>
      <c r="K137" s="72" t="s">
        <v>706</v>
      </c>
      <c r="L137" s="54" t="s">
        <v>31</v>
      </c>
      <c r="M137" s="55">
        <v>0</v>
      </c>
      <c r="N137" s="52" t="s">
        <v>140</v>
      </c>
      <c r="O137" s="52" t="s">
        <v>33</v>
      </c>
      <c r="P137" s="52" t="s">
        <v>734</v>
      </c>
      <c r="Q137" s="73" t="s">
        <v>95</v>
      </c>
      <c r="R137" s="52">
        <v>15</v>
      </c>
      <c r="S137" s="57">
        <f t="shared" si="1"/>
        <v>606.25</v>
      </c>
      <c r="T137" s="71">
        <v>9093.75</v>
      </c>
      <c r="U137" s="71">
        <v>10185</v>
      </c>
      <c r="W137" s="4"/>
    </row>
    <row r="138" spans="1:23" s="17" customFormat="1" ht="63">
      <c r="A138" s="49" t="s">
        <v>449</v>
      </c>
      <c r="B138" s="58"/>
      <c r="C138" s="58"/>
      <c r="D138" s="58"/>
      <c r="E138" s="59"/>
      <c r="F138" s="59"/>
      <c r="G138" s="61" t="s">
        <v>742</v>
      </c>
      <c r="H138" s="62" t="s">
        <v>301</v>
      </c>
      <c r="I138" s="62" t="s">
        <v>300</v>
      </c>
      <c r="J138" s="52" t="s">
        <v>704</v>
      </c>
      <c r="K138" s="72" t="s">
        <v>701</v>
      </c>
      <c r="L138" s="54" t="s">
        <v>31</v>
      </c>
      <c r="M138" s="55">
        <v>0</v>
      </c>
      <c r="N138" s="52" t="s">
        <v>140</v>
      </c>
      <c r="O138" s="52" t="s">
        <v>33</v>
      </c>
      <c r="P138" s="52" t="s">
        <v>737</v>
      </c>
      <c r="Q138" s="73" t="s">
        <v>95</v>
      </c>
      <c r="R138" s="52">
        <v>100</v>
      </c>
      <c r="S138" s="57">
        <f t="shared" si="1"/>
        <v>23.21428571428571</v>
      </c>
      <c r="T138" s="71">
        <v>2321.428571428571</v>
      </c>
      <c r="U138" s="71">
        <v>2600</v>
      </c>
      <c r="W138" s="4"/>
    </row>
    <row r="139" spans="1:256" s="21" customFormat="1" ht="63">
      <c r="A139" s="49" t="s">
        <v>450</v>
      </c>
      <c r="B139" s="58"/>
      <c r="C139" s="58"/>
      <c r="D139" s="58"/>
      <c r="E139" s="59"/>
      <c r="F139" s="59"/>
      <c r="G139" s="61" t="s">
        <v>742</v>
      </c>
      <c r="H139" s="62" t="s">
        <v>301</v>
      </c>
      <c r="I139" s="62" t="s">
        <v>300</v>
      </c>
      <c r="J139" s="74" t="s">
        <v>703</v>
      </c>
      <c r="K139" s="66" t="s">
        <v>702</v>
      </c>
      <c r="L139" s="54" t="s">
        <v>31</v>
      </c>
      <c r="M139" s="55">
        <v>0</v>
      </c>
      <c r="N139" s="52" t="s">
        <v>140</v>
      </c>
      <c r="O139" s="52" t="s">
        <v>33</v>
      </c>
      <c r="P139" s="52" t="s">
        <v>734</v>
      </c>
      <c r="Q139" s="73" t="s">
        <v>95</v>
      </c>
      <c r="R139" s="52">
        <v>20</v>
      </c>
      <c r="S139" s="57">
        <f>40/1.12</f>
        <v>35.71428571428571</v>
      </c>
      <c r="T139" s="71">
        <f>R139*S139</f>
        <v>714.2857142857142</v>
      </c>
      <c r="U139" s="71">
        <f>T139*12%+T139</f>
        <v>799.9999999999999</v>
      </c>
      <c r="V139" s="17"/>
      <c r="W139" s="4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  <c r="IU139" s="17"/>
      <c r="IV139" s="17"/>
    </row>
    <row r="140" spans="1:23" s="17" customFormat="1" ht="63">
      <c r="A140" s="49" t="s">
        <v>451</v>
      </c>
      <c r="B140" s="58"/>
      <c r="C140" s="58"/>
      <c r="D140" s="58"/>
      <c r="E140" s="59"/>
      <c r="F140" s="59"/>
      <c r="G140" s="61" t="s">
        <v>742</v>
      </c>
      <c r="H140" s="62" t="s">
        <v>301</v>
      </c>
      <c r="I140" s="62" t="s">
        <v>300</v>
      </c>
      <c r="J140" s="52" t="s">
        <v>700</v>
      </c>
      <c r="K140" s="72" t="s">
        <v>699</v>
      </c>
      <c r="L140" s="54" t="s">
        <v>31</v>
      </c>
      <c r="M140" s="55">
        <v>0</v>
      </c>
      <c r="N140" s="52" t="s">
        <v>140</v>
      </c>
      <c r="O140" s="52" t="s">
        <v>33</v>
      </c>
      <c r="P140" s="52" t="s">
        <v>737</v>
      </c>
      <c r="Q140" s="73" t="s">
        <v>95</v>
      </c>
      <c r="R140" s="52">
        <v>30</v>
      </c>
      <c r="S140" s="57">
        <f t="shared" si="1"/>
        <v>102.67857142857142</v>
      </c>
      <c r="T140" s="71">
        <v>3080.3571428571427</v>
      </c>
      <c r="U140" s="71">
        <v>3450</v>
      </c>
      <c r="W140" s="4"/>
    </row>
    <row r="141" spans="1:23" s="17" customFormat="1" ht="63">
      <c r="A141" s="49" t="s">
        <v>452</v>
      </c>
      <c r="B141" s="58"/>
      <c r="C141" s="58"/>
      <c r="D141" s="58"/>
      <c r="E141" s="59"/>
      <c r="F141" s="59"/>
      <c r="G141" s="61" t="s">
        <v>741</v>
      </c>
      <c r="H141" s="62" t="s">
        <v>301</v>
      </c>
      <c r="I141" s="62" t="s">
        <v>300</v>
      </c>
      <c r="J141" s="52" t="s">
        <v>698</v>
      </c>
      <c r="K141" s="72" t="s">
        <v>697</v>
      </c>
      <c r="L141" s="54" t="s">
        <v>31</v>
      </c>
      <c r="M141" s="55">
        <v>0</v>
      </c>
      <c r="N141" s="52" t="s">
        <v>140</v>
      </c>
      <c r="O141" s="52" t="s">
        <v>33</v>
      </c>
      <c r="P141" s="52" t="s">
        <v>734</v>
      </c>
      <c r="Q141" s="73" t="s">
        <v>95</v>
      </c>
      <c r="R141" s="52">
        <v>100</v>
      </c>
      <c r="S141" s="57">
        <f t="shared" si="1"/>
        <v>52.67857142857142</v>
      </c>
      <c r="T141" s="71">
        <v>5267.857142857142</v>
      </c>
      <c r="U141" s="71">
        <v>5900</v>
      </c>
      <c r="W141" s="4"/>
    </row>
    <row r="142" spans="1:23" s="17" customFormat="1" ht="63">
      <c r="A142" s="49" t="s">
        <v>453</v>
      </c>
      <c r="B142" s="58"/>
      <c r="C142" s="58"/>
      <c r="D142" s="58"/>
      <c r="E142" s="59"/>
      <c r="F142" s="59"/>
      <c r="G142" s="61" t="s">
        <v>741</v>
      </c>
      <c r="H142" s="62" t="s">
        <v>301</v>
      </c>
      <c r="I142" s="62" t="s">
        <v>300</v>
      </c>
      <c r="J142" s="52" t="s">
        <v>696</v>
      </c>
      <c r="K142" s="72" t="s">
        <v>695</v>
      </c>
      <c r="L142" s="54" t="s">
        <v>31</v>
      </c>
      <c r="M142" s="55">
        <v>0</v>
      </c>
      <c r="N142" s="52" t="s">
        <v>140</v>
      </c>
      <c r="O142" s="52" t="s">
        <v>33</v>
      </c>
      <c r="P142" s="52" t="s">
        <v>737</v>
      </c>
      <c r="Q142" s="73" t="s">
        <v>95</v>
      </c>
      <c r="R142" s="52">
        <v>50</v>
      </c>
      <c r="S142" s="57">
        <f t="shared" si="1"/>
        <v>27.678571428571427</v>
      </c>
      <c r="T142" s="71">
        <v>1383.9285714285713</v>
      </c>
      <c r="U142" s="71">
        <v>1550</v>
      </c>
      <c r="W142" s="4"/>
    </row>
    <row r="143" spans="1:23" s="17" customFormat="1" ht="63">
      <c r="A143" s="49" t="s">
        <v>454</v>
      </c>
      <c r="B143" s="58"/>
      <c r="C143" s="58"/>
      <c r="D143" s="58"/>
      <c r="E143" s="59"/>
      <c r="F143" s="59"/>
      <c r="G143" s="61" t="s">
        <v>741</v>
      </c>
      <c r="H143" s="62" t="s">
        <v>301</v>
      </c>
      <c r="I143" s="62" t="s">
        <v>300</v>
      </c>
      <c r="J143" s="52" t="s">
        <v>694</v>
      </c>
      <c r="K143" s="72" t="s">
        <v>693</v>
      </c>
      <c r="L143" s="54" t="s">
        <v>31</v>
      </c>
      <c r="M143" s="55">
        <v>0</v>
      </c>
      <c r="N143" s="52" t="s">
        <v>140</v>
      </c>
      <c r="O143" s="52" t="s">
        <v>33</v>
      </c>
      <c r="P143" s="52" t="s">
        <v>734</v>
      </c>
      <c r="Q143" s="73" t="s">
        <v>95</v>
      </c>
      <c r="R143" s="52">
        <v>50</v>
      </c>
      <c r="S143" s="57">
        <f t="shared" si="1"/>
        <v>126.78571428571428</v>
      </c>
      <c r="T143" s="71">
        <v>6339.285714285714</v>
      </c>
      <c r="U143" s="71">
        <v>7100</v>
      </c>
      <c r="W143" s="4"/>
    </row>
    <row r="144" spans="1:23" s="17" customFormat="1" ht="63">
      <c r="A144" s="49" t="s">
        <v>455</v>
      </c>
      <c r="B144" s="58"/>
      <c r="C144" s="58"/>
      <c r="D144" s="58"/>
      <c r="E144" s="59"/>
      <c r="F144" s="59"/>
      <c r="G144" s="61" t="s">
        <v>741</v>
      </c>
      <c r="H144" s="62" t="s">
        <v>301</v>
      </c>
      <c r="I144" s="62" t="s">
        <v>300</v>
      </c>
      <c r="J144" s="72" t="s">
        <v>692</v>
      </c>
      <c r="K144" s="72" t="s">
        <v>691</v>
      </c>
      <c r="L144" s="54" t="s">
        <v>31</v>
      </c>
      <c r="M144" s="55">
        <v>0</v>
      </c>
      <c r="N144" s="52" t="s">
        <v>140</v>
      </c>
      <c r="O144" s="52" t="s">
        <v>33</v>
      </c>
      <c r="P144" s="52" t="s">
        <v>737</v>
      </c>
      <c r="Q144" s="73" t="s">
        <v>95</v>
      </c>
      <c r="R144" s="52">
        <v>50</v>
      </c>
      <c r="S144" s="57">
        <f t="shared" si="1"/>
        <v>64.28571428571428</v>
      </c>
      <c r="T144" s="71">
        <v>3214.2857142857138</v>
      </c>
      <c r="U144" s="71">
        <v>3600</v>
      </c>
      <c r="W144" s="4"/>
    </row>
    <row r="145" spans="1:23" s="17" customFormat="1" ht="63">
      <c r="A145" s="49" t="s">
        <v>456</v>
      </c>
      <c r="B145" s="58"/>
      <c r="C145" s="58"/>
      <c r="D145" s="58"/>
      <c r="E145" s="59"/>
      <c r="F145" s="59"/>
      <c r="G145" s="61" t="s">
        <v>741</v>
      </c>
      <c r="H145" s="62" t="s">
        <v>301</v>
      </c>
      <c r="I145" s="62" t="s">
        <v>300</v>
      </c>
      <c r="J145" s="52" t="s">
        <v>690</v>
      </c>
      <c r="K145" s="72" t="s">
        <v>689</v>
      </c>
      <c r="L145" s="54" t="s">
        <v>31</v>
      </c>
      <c r="M145" s="55">
        <v>0</v>
      </c>
      <c r="N145" s="52" t="s">
        <v>140</v>
      </c>
      <c r="O145" s="52" t="s">
        <v>33</v>
      </c>
      <c r="P145" s="52" t="s">
        <v>734</v>
      </c>
      <c r="Q145" s="73" t="s">
        <v>95</v>
      </c>
      <c r="R145" s="52">
        <v>15</v>
      </c>
      <c r="S145" s="57">
        <f t="shared" si="1"/>
        <v>1043.7499999999998</v>
      </c>
      <c r="T145" s="71">
        <v>15656.249999999998</v>
      </c>
      <c r="U145" s="71">
        <v>17535</v>
      </c>
      <c r="W145" s="4"/>
    </row>
    <row r="146" spans="1:23" s="17" customFormat="1" ht="63">
      <c r="A146" s="49" t="s">
        <v>457</v>
      </c>
      <c r="B146" s="58"/>
      <c r="C146" s="58"/>
      <c r="D146" s="58"/>
      <c r="E146" s="59"/>
      <c r="F146" s="59"/>
      <c r="G146" s="61" t="s">
        <v>753</v>
      </c>
      <c r="H146" s="62" t="s">
        <v>301</v>
      </c>
      <c r="I146" s="62" t="s">
        <v>300</v>
      </c>
      <c r="J146" s="72" t="s">
        <v>688</v>
      </c>
      <c r="K146" s="72" t="s">
        <v>688</v>
      </c>
      <c r="L146" s="54" t="s">
        <v>31</v>
      </c>
      <c r="M146" s="55">
        <v>0</v>
      </c>
      <c r="N146" s="52" t="s">
        <v>140</v>
      </c>
      <c r="O146" s="52" t="s">
        <v>33</v>
      </c>
      <c r="P146" s="52" t="s">
        <v>734</v>
      </c>
      <c r="Q146" s="73" t="s">
        <v>95</v>
      </c>
      <c r="R146" s="52">
        <v>20</v>
      </c>
      <c r="S146" s="57">
        <f t="shared" si="1"/>
        <v>44.64285714285714</v>
      </c>
      <c r="T146" s="71">
        <v>892.8571428571428</v>
      </c>
      <c r="U146" s="71">
        <v>1000</v>
      </c>
      <c r="W146" s="4"/>
    </row>
    <row r="147" spans="1:23" s="17" customFormat="1" ht="63">
      <c r="A147" s="49" t="s">
        <v>458</v>
      </c>
      <c r="B147" s="58"/>
      <c r="C147" s="58"/>
      <c r="D147" s="58"/>
      <c r="E147" s="59"/>
      <c r="F147" s="59"/>
      <c r="G147" s="61" t="s">
        <v>753</v>
      </c>
      <c r="H147" s="62" t="s">
        <v>301</v>
      </c>
      <c r="I147" s="62" t="s">
        <v>300</v>
      </c>
      <c r="J147" s="72" t="s">
        <v>687</v>
      </c>
      <c r="K147" s="72" t="s">
        <v>687</v>
      </c>
      <c r="L147" s="54" t="s">
        <v>31</v>
      </c>
      <c r="M147" s="55">
        <v>0</v>
      </c>
      <c r="N147" s="52" t="s">
        <v>140</v>
      </c>
      <c r="O147" s="52" t="s">
        <v>33</v>
      </c>
      <c r="P147" s="52" t="s">
        <v>737</v>
      </c>
      <c r="Q147" s="73" t="s">
        <v>95</v>
      </c>
      <c r="R147" s="52">
        <v>50</v>
      </c>
      <c r="S147" s="57">
        <f t="shared" si="1"/>
        <v>4.4642857142857135</v>
      </c>
      <c r="T147" s="71">
        <v>223.2142857142857</v>
      </c>
      <c r="U147" s="71">
        <v>250</v>
      </c>
      <c r="W147" s="4"/>
    </row>
    <row r="148" spans="1:23" s="17" customFormat="1" ht="63">
      <c r="A148" s="49" t="s">
        <v>459</v>
      </c>
      <c r="B148" s="58"/>
      <c r="C148" s="58"/>
      <c r="D148" s="58"/>
      <c r="E148" s="59"/>
      <c r="F148" s="59"/>
      <c r="G148" s="61" t="s">
        <v>753</v>
      </c>
      <c r="H148" s="62" t="s">
        <v>301</v>
      </c>
      <c r="I148" s="62" t="s">
        <v>300</v>
      </c>
      <c r="J148" s="52" t="s">
        <v>686</v>
      </c>
      <c r="K148" s="72" t="s">
        <v>686</v>
      </c>
      <c r="L148" s="54" t="s">
        <v>31</v>
      </c>
      <c r="M148" s="55">
        <v>0</v>
      </c>
      <c r="N148" s="52" t="s">
        <v>140</v>
      </c>
      <c r="O148" s="52" t="s">
        <v>33</v>
      </c>
      <c r="P148" s="52" t="s">
        <v>734</v>
      </c>
      <c r="Q148" s="73" t="s">
        <v>95</v>
      </c>
      <c r="R148" s="52">
        <v>10</v>
      </c>
      <c r="S148" s="57">
        <f t="shared" si="1"/>
        <v>7.1428571428571415</v>
      </c>
      <c r="T148" s="71">
        <v>71.42857142857142</v>
      </c>
      <c r="U148" s="71">
        <v>80</v>
      </c>
      <c r="W148" s="4"/>
    </row>
    <row r="149" spans="1:23" s="17" customFormat="1" ht="63">
      <c r="A149" s="49" t="s">
        <v>460</v>
      </c>
      <c r="B149" s="58"/>
      <c r="C149" s="58"/>
      <c r="D149" s="58"/>
      <c r="E149" s="59"/>
      <c r="F149" s="59"/>
      <c r="G149" s="52" t="s">
        <v>941</v>
      </c>
      <c r="H149" s="62" t="s">
        <v>301</v>
      </c>
      <c r="I149" s="62" t="s">
        <v>300</v>
      </c>
      <c r="J149" s="52" t="s">
        <v>684</v>
      </c>
      <c r="K149" s="72" t="s">
        <v>685</v>
      </c>
      <c r="L149" s="54" t="s">
        <v>31</v>
      </c>
      <c r="M149" s="55">
        <v>0</v>
      </c>
      <c r="N149" s="52" t="s">
        <v>140</v>
      </c>
      <c r="O149" s="52" t="s">
        <v>33</v>
      </c>
      <c r="P149" s="52" t="s">
        <v>737</v>
      </c>
      <c r="Q149" s="73" t="s">
        <v>95</v>
      </c>
      <c r="R149" s="52">
        <v>5</v>
      </c>
      <c r="S149" s="57">
        <f t="shared" si="1"/>
        <v>482.14285714285705</v>
      </c>
      <c r="T149" s="71">
        <v>2410.7142857142853</v>
      </c>
      <c r="U149" s="71">
        <v>2700</v>
      </c>
      <c r="W149" s="4"/>
    </row>
    <row r="150" spans="1:23" s="17" customFormat="1" ht="63">
      <c r="A150" s="49" t="s">
        <v>461</v>
      </c>
      <c r="B150" s="58"/>
      <c r="C150" s="58"/>
      <c r="D150" s="58"/>
      <c r="E150" s="59"/>
      <c r="F150" s="59"/>
      <c r="G150" s="75" t="s">
        <v>951</v>
      </c>
      <c r="H150" s="62" t="s">
        <v>301</v>
      </c>
      <c r="I150" s="62" t="s">
        <v>300</v>
      </c>
      <c r="J150" s="52" t="s">
        <v>683</v>
      </c>
      <c r="K150" s="72" t="s">
        <v>682</v>
      </c>
      <c r="L150" s="54" t="s">
        <v>31</v>
      </c>
      <c r="M150" s="55">
        <v>0</v>
      </c>
      <c r="N150" s="52" t="s">
        <v>140</v>
      </c>
      <c r="O150" s="52" t="s">
        <v>33</v>
      </c>
      <c r="P150" s="52" t="s">
        <v>734</v>
      </c>
      <c r="Q150" s="73" t="s">
        <v>95</v>
      </c>
      <c r="R150" s="52">
        <v>1</v>
      </c>
      <c r="S150" s="57">
        <f t="shared" si="1"/>
        <v>3531.2499999999995</v>
      </c>
      <c r="T150" s="71">
        <v>3531.2499999999995</v>
      </c>
      <c r="U150" s="71">
        <v>3955</v>
      </c>
      <c r="W150" s="4"/>
    </row>
    <row r="151" spans="1:23" s="17" customFormat="1" ht="63">
      <c r="A151" s="49" t="s">
        <v>462</v>
      </c>
      <c r="B151" s="58"/>
      <c r="C151" s="58"/>
      <c r="D151" s="58"/>
      <c r="E151" s="59"/>
      <c r="F151" s="59"/>
      <c r="G151" s="52" t="s">
        <v>942</v>
      </c>
      <c r="H151" s="62" t="s">
        <v>301</v>
      </c>
      <c r="I151" s="62" t="s">
        <v>300</v>
      </c>
      <c r="J151" s="52" t="s">
        <v>681</v>
      </c>
      <c r="K151" s="72" t="s">
        <v>680</v>
      </c>
      <c r="L151" s="54" t="s">
        <v>31</v>
      </c>
      <c r="M151" s="55">
        <v>0</v>
      </c>
      <c r="N151" s="52" t="s">
        <v>140</v>
      </c>
      <c r="O151" s="52" t="s">
        <v>33</v>
      </c>
      <c r="P151" s="52" t="s">
        <v>737</v>
      </c>
      <c r="Q151" s="73" t="s">
        <v>95</v>
      </c>
      <c r="R151" s="52">
        <v>1</v>
      </c>
      <c r="S151" s="57">
        <f t="shared" si="1"/>
        <v>919.6428571428571</v>
      </c>
      <c r="T151" s="71">
        <v>919.6428571428571</v>
      </c>
      <c r="U151" s="71">
        <v>1030</v>
      </c>
      <c r="W151" s="4"/>
    </row>
    <row r="152" spans="1:23" s="17" customFormat="1" ht="63">
      <c r="A152" s="49" t="s">
        <v>463</v>
      </c>
      <c r="B152" s="58"/>
      <c r="C152" s="58"/>
      <c r="D152" s="58"/>
      <c r="E152" s="59"/>
      <c r="F152" s="59"/>
      <c r="G152" s="52" t="s">
        <v>741</v>
      </c>
      <c r="H152" s="62" t="s">
        <v>301</v>
      </c>
      <c r="I152" s="62" t="s">
        <v>300</v>
      </c>
      <c r="J152" s="52" t="s">
        <v>679</v>
      </c>
      <c r="K152" s="72" t="s">
        <v>678</v>
      </c>
      <c r="L152" s="54" t="s">
        <v>31</v>
      </c>
      <c r="M152" s="55">
        <v>0</v>
      </c>
      <c r="N152" s="52" t="s">
        <v>140</v>
      </c>
      <c r="O152" s="52" t="s">
        <v>33</v>
      </c>
      <c r="P152" s="52" t="s">
        <v>734</v>
      </c>
      <c r="Q152" s="73" t="s">
        <v>95</v>
      </c>
      <c r="R152" s="52">
        <v>15</v>
      </c>
      <c r="S152" s="57">
        <f t="shared" si="1"/>
        <v>110.71428571428571</v>
      </c>
      <c r="T152" s="71">
        <v>1660.7142857142856</v>
      </c>
      <c r="U152" s="71">
        <v>1860</v>
      </c>
      <c r="W152" s="4"/>
    </row>
    <row r="153" spans="1:23" s="17" customFormat="1" ht="63">
      <c r="A153" s="49" t="s">
        <v>464</v>
      </c>
      <c r="B153" s="58"/>
      <c r="C153" s="58"/>
      <c r="D153" s="58"/>
      <c r="E153" s="59"/>
      <c r="F153" s="59"/>
      <c r="G153" s="52" t="s">
        <v>741</v>
      </c>
      <c r="H153" s="62" t="s">
        <v>301</v>
      </c>
      <c r="I153" s="62" t="s">
        <v>300</v>
      </c>
      <c r="J153" s="52" t="s">
        <v>676</v>
      </c>
      <c r="K153" s="72" t="s">
        <v>677</v>
      </c>
      <c r="L153" s="54" t="s">
        <v>31</v>
      </c>
      <c r="M153" s="55">
        <v>0</v>
      </c>
      <c r="N153" s="52" t="s">
        <v>140</v>
      </c>
      <c r="O153" s="52" t="s">
        <v>33</v>
      </c>
      <c r="P153" s="52" t="s">
        <v>737</v>
      </c>
      <c r="Q153" s="73" t="s">
        <v>95</v>
      </c>
      <c r="R153" s="52">
        <v>23</v>
      </c>
      <c r="S153" s="57">
        <f>135/1.12</f>
        <v>120.53571428571428</v>
      </c>
      <c r="T153" s="71">
        <f>S153*R153</f>
        <v>2772.3214285714284</v>
      </c>
      <c r="U153" s="71">
        <f>T153*12%+T153</f>
        <v>3105</v>
      </c>
      <c r="W153" s="4"/>
    </row>
    <row r="154" spans="1:24" s="17" customFormat="1" ht="63">
      <c r="A154" s="49" t="s">
        <v>465</v>
      </c>
      <c r="B154" s="58"/>
      <c r="C154" s="58"/>
      <c r="D154" s="58"/>
      <c r="E154" s="59"/>
      <c r="F154" s="59"/>
      <c r="G154" s="61" t="s">
        <v>743</v>
      </c>
      <c r="H154" s="62" t="s">
        <v>301</v>
      </c>
      <c r="I154" s="62" t="s">
        <v>300</v>
      </c>
      <c r="J154" s="72" t="s">
        <v>675</v>
      </c>
      <c r="K154" s="72" t="s">
        <v>674</v>
      </c>
      <c r="L154" s="54" t="s">
        <v>31</v>
      </c>
      <c r="M154" s="55">
        <v>0</v>
      </c>
      <c r="N154" s="52" t="s">
        <v>140</v>
      </c>
      <c r="O154" s="52" t="s">
        <v>33</v>
      </c>
      <c r="P154" s="52" t="s">
        <v>734</v>
      </c>
      <c r="Q154" s="73" t="s">
        <v>95</v>
      </c>
      <c r="R154" s="52">
        <v>2</v>
      </c>
      <c r="S154" s="57">
        <f t="shared" si="1"/>
        <v>277.6785714285714</v>
      </c>
      <c r="T154" s="71">
        <v>555.3571428571428</v>
      </c>
      <c r="U154" s="71">
        <v>622</v>
      </c>
      <c r="W154" s="4"/>
      <c r="X154" s="4"/>
    </row>
    <row r="155" spans="1:24" s="17" customFormat="1" ht="63">
      <c r="A155" s="49" t="s">
        <v>466</v>
      </c>
      <c r="B155" s="58"/>
      <c r="C155" s="58"/>
      <c r="D155" s="58"/>
      <c r="E155" s="59"/>
      <c r="F155" s="59"/>
      <c r="G155" s="52" t="s">
        <v>741</v>
      </c>
      <c r="H155" s="62" t="s">
        <v>301</v>
      </c>
      <c r="I155" s="62" t="s">
        <v>300</v>
      </c>
      <c r="J155" s="52" t="s">
        <v>673</v>
      </c>
      <c r="K155" s="72" t="s">
        <v>672</v>
      </c>
      <c r="L155" s="54" t="s">
        <v>31</v>
      </c>
      <c r="M155" s="55">
        <v>0</v>
      </c>
      <c r="N155" s="52" t="s">
        <v>140</v>
      </c>
      <c r="O155" s="52" t="s">
        <v>33</v>
      </c>
      <c r="P155" s="52" t="s">
        <v>737</v>
      </c>
      <c r="Q155" s="73" t="s">
        <v>95</v>
      </c>
      <c r="R155" s="52">
        <v>2</v>
      </c>
      <c r="S155" s="57">
        <f t="shared" si="1"/>
        <v>47.32142857142857</v>
      </c>
      <c r="T155" s="71">
        <v>94.64285714285714</v>
      </c>
      <c r="U155" s="71">
        <v>106</v>
      </c>
      <c r="W155" s="4"/>
      <c r="X155" s="4"/>
    </row>
    <row r="156" spans="1:24" s="17" customFormat="1" ht="63">
      <c r="A156" s="49" t="s">
        <v>467</v>
      </c>
      <c r="B156" s="58"/>
      <c r="C156" s="58"/>
      <c r="D156" s="58"/>
      <c r="E156" s="59"/>
      <c r="F156" s="59"/>
      <c r="G156" s="61" t="s">
        <v>741</v>
      </c>
      <c r="H156" s="62" t="s">
        <v>301</v>
      </c>
      <c r="I156" s="62" t="s">
        <v>300</v>
      </c>
      <c r="J156" s="52" t="s">
        <v>97</v>
      </c>
      <c r="K156" s="72" t="s">
        <v>98</v>
      </c>
      <c r="L156" s="54" t="s">
        <v>31</v>
      </c>
      <c r="M156" s="55">
        <v>0</v>
      </c>
      <c r="N156" s="52" t="s">
        <v>140</v>
      </c>
      <c r="O156" s="52" t="s">
        <v>33</v>
      </c>
      <c r="P156" s="52" t="s">
        <v>734</v>
      </c>
      <c r="Q156" s="73" t="s">
        <v>95</v>
      </c>
      <c r="R156" s="52">
        <v>2</v>
      </c>
      <c r="S156" s="57">
        <f t="shared" si="1"/>
        <v>310.71428571428567</v>
      </c>
      <c r="T156" s="71">
        <v>621.4285714285713</v>
      </c>
      <c r="U156" s="71">
        <v>696</v>
      </c>
      <c r="V156" s="29"/>
      <c r="W156" s="29"/>
      <c r="X156" s="29"/>
    </row>
    <row r="157" spans="1:24" s="17" customFormat="1" ht="63">
      <c r="A157" s="49" t="s">
        <v>468</v>
      </c>
      <c r="B157" s="58"/>
      <c r="C157" s="58"/>
      <c r="D157" s="58"/>
      <c r="E157" s="59"/>
      <c r="F157" s="59"/>
      <c r="G157" s="61" t="s">
        <v>741</v>
      </c>
      <c r="H157" s="62" t="s">
        <v>301</v>
      </c>
      <c r="I157" s="62" t="s">
        <v>300</v>
      </c>
      <c r="J157" s="74" t="s">
        <v>671</v>
      </c>
      <c r="K157" s="66" t="s">
        <v>670</v>
      </c>
      <c r="L157" s="54" t="s">
        <v>31</v>
      </c>
      <c r="M157" s="55">
        <v>0</v>
      </c>
      <c r="N157" s="52" t="s">
        <v>140</v>
      </c>
      <c r="O157" s="52" t="s">
        <v>33</v>
      </c>
      <c r="P157" s="52" t="s">
        <v>737</v>
      </c>
      <c r="Q157" s="73" t="s">
        <v>272</v>
      </c>
      <c r="R157" s="52">
        <v>4</v>
      </c>
      <c r="S157" s="57">
        <f>200/1.12</f>
        <v>178.57142857142856</v>
      </c>
      <c r="T157" s="71">
        <f>R157*S157</f>
        <v>714.2857142857142</v>
      </c>
      <c r="U157" s="71">
        <f>T157*12%+T157</f>
        <v>799.9999999999999</v>
      </c>
      <c r="V157" s="29"/>
      <c r="W157" s="29"/>
      <c r="X157" s="29"/>
    </row>
    <row r="158" spans="1:24" s="17" customFormat="1" ht="63">
      <c r="A158" s="49" t="s">
        <v>469</v>
      </c>
      <c r="B158" s="58"/>
      <c r="C158" s="58"/>
      <c r="D158" s="58"/>
      <c r="E158" s="59"/>
      <c r="F158" s="59"/>
      <c r="G158" s="61" t="s">
        <v>943</v>
      </c>
      <c r="H158" s="62" t="s">
        <v>301</v>
      </c>
      <c r="I158" s="62" t="s">
        <v>300</v>
      </c>
      <c r="J158" s="52" t="s">
        <v>99</v>
      </c>
      <c r="K158" s="72" t="s">
        <v>100</v>
      </c>
      <c r="L158" s="54" t="s">
        <v>31</v>
      </c>
      <c r="M158" s="55">
        <v>0</v>
      </c>
      <c r="N158" s="52" t="s">
        <v>140</v>
      </c>
      <c r="O158" s="52" t="s">
        <v>33</v>
      </c>
      <c r="P158" s="52" t="s">
        <v>734</v>
      </c>
      <c r="Q158" s="73" t="s">
        <v>95</v>
      </c>
      <c r="R158" s="52">
        <v>100</v>
      </c>
      <c r="S158" s="57">
        <f t="shared" si="1"/>
        <v>12.499999999999998</v>
      </c>
      <c r="T158" s="71">
        <v>1249.9999999999998</v>
      </c>
      <c r="U158" s="71">
        <v>1400</v>
      </c>
      <c r="V158" s="29"/>
      <c r="W158" s="29"/>
      <c r="X158" s="29"/>
    </row>
    <row r="159" spans="1:24" s="17" customFormat="1" ht="63">
      <c r="A159" s="49" t="s">
        <v>470</v>
      </c>
      <c r="B159" s="58"/>
      <c r="C159" s="58"/>
      <c r="D159" s="58"/>
      <c r="E159" s="59"/>
      <c r="F159" s="59"/>
      <c r="G159" s="61" t="s">
        <v>743</v>
      </c>
      <c r="H159" s="62" t="s">
        <v>301</v>
      </c>
      <c r="I159" s="62" t="s">
        <v>300</v>
      </c>
      <c r="J159" s="52" t="s">
        <v>669</v>
      </c>
      <c r="K159" s="72" t="s">
        <v>599</v>
      </c>
      <c r="L159" s="54" t="s">
        <v>31</v>
      </c>
      <c r="M159" s="55">
        <v>0</v>
      </c>
      <c r="N159" s="52" t="s">
        <v>140</v>
      </c>
      <c r="O159" s="52" t="s">
        <v>33</v>
      </c>
      <c r="P159" s="52" t="s">
        <v>737</v>
      </c>
      <c r="Q159" s="73" t="s">
        <v>95</v>
      </c>
      <c r="R159" s="52">
        <v>1</v>
      </c>
      <c r="S159" s="57">
        <f t="shared" si="1"/>
        <v>1071.4285714285713</v>
      </c>
      <c r="T159" s="71">
        <v>1071.4285714285713</v>
      </c>
      <c r="U159" s="71">
        <v>1200</v>
      </c>
      <c r="V159" s="29"/>
      <c r="W159" s="29"/>
      <c r="X159" s="29"/>
    </row>
    <row r="160" spans="1:24" s="17" customFormat="1" ht="63">
      <c r="A160" s="49" t="s">
        <v>471</v>
      </c>
      <c r="B160" s="58"/>
      <c r="C160" s="58"/>
      <c r="D160" s="58"/>
      <c r="E160" s="59"/>
      <c r="F160" s="59"/>
      <c r="G160" s="52" t="s">
        <v>751</v>
      </c>
      <c r="H160" s="62" t="s">
        <v>301</v>
      </c>
      <c r="I160" s="62" t="s">
        <v>300</v>
      </c>
      <c r="J160" s="52" t="s">
        <v>668</v>
      </c>
      <c r="K160" s="72" t="s">
        <v>667</v>
      </c>
      <c r="L160" s="54" t="s">
        <v>31</v>
      </c>
      <c r="M160" s="55">
        <v>0</v>
      </c>
      <c r="N160" s="52" t="s">
        <v>140</v>
      </c>
      <c r="O160" s="52" t="s">
        <v>33</v>
      </c>
      <c r="P160" s="52" t="s">
        <v>737</v>
      </c>
      <c r="Q160" s="73" t="s">
        <v>95</v>
      </c>
      <c r="R160" s="52">
        <v>5</v>
      </c>
      <c r="S160" s="57">
        <f t="shared" si="1"/>
        <v>198.2142857142857</v>
      </c>
      <c r="T160" s="71">
        <v>991.0714285714284</v>
      </c>
      <c r="U160" s="71">
        <v>1110</v>
      </c>
      <c r="V160" s="29"/>
      <c r="W160" s="29"/>
      <c r="X160" s="29"/>
    </row>
    <row r="161" spans="1:24" s="17" customFormat="1" ht="63">
      <c r="A161" s="49" t="s">
        <v>472</v>
      </c>
      <c r="B161" s="58"/>
      <c r="C161" s="58"/>
      <c r="D161" s="58"/>
      <c r="E161" s="59"/>
      <c r="F161" s="59"/>
      <c r="G161" s="52" t="s">
        <v>746</v>
      </c>
      <c r="H161" s="62" t="s">
        <v>301</v>
      </c>
      <c r="I161" s="62" t="s">
        <v>300</v>
      </c>
      <c r="J161" s="52" t="s">
        <v>665</v>
      </c>
      <c r="K161" s="72" t="s">
        <v>666</v>
      </c>
      <c r="L161" s="54" t="s">
        <v>31</v>
      </c>
      <c r="M161" s="55">
        <v>0</v>
      </c>
      <c r="N161" s="52" t="s">
        <v>140</v>
      </c>
      <c r="O161" s="52" t="s">
        <v>33</v>
      </c>
      <c r="P161" s="52" t="s">
        <v>737</v>
      </c>
      <c r="Q161" s="73" t="s">
        <v>95</v>
      </c>
      <c r="R161" s="52">
        <v>26</v>
      </c>
      <c r="S161" s="57">
        <f t="shared" si="1"/>
        <v>97.32142857142857</v>
      </c>
      <c r="T161" s="71">
        <v>2530.3571428571427</v>
      </c>
      <c r="U161" s="71">
        <v>2834</v>
      </c>
      <c r="V161" s="29"/>
      <c r="W161" s="29"/>
      <c r="X161" s="29"/>
    </row>
    <row r="162" spans="1:24" s="17" customFormat="1" ht="63">
      <c r="A162" s="49" t="s">
        <v>473</v>
      </c>
      <c r="B162" s="58"/>
      <c r="C162" s="58"/>
      <c r="D162" s="58"/>
      <c r="E162" s="59"/>
      <c r="F162" s="59"/>
      <c r="G162" s="61" t="s">
        <v>753</v>
      </c>
      <c r="H162" s="62" t="s">
        <v>301</v>
      </c>
      <c r="I162" s="62" t="s">
        <v>300</v>
      </c>
      <c r="J162" s="52" t="s">
        <v>664</v>
      </c>
      <c r="K162" s="72" t="s">
        <v>663</v>
      </c>
      <c r="L162" s="54" t="s">
        <v>31</v>
      </c>
      <c r="M162" s="55">
        <v>0</v>
      </c>
      <c r="N162" s="52" t="s">
        <v>140</v>
      </c>
      <c r="O162" s="52" t="s">
        <v>33</v>
      </c>
      <c r="P162" s="52" t="s">
        <v>737</v>
      </c>
      <c r="Q162" s="73" t="s">
        <v>95</v>
      </c>
      <c r="R162" s="52">
        <v>3</v>
      </c>
      <c r="S162" s="57">
        <f t="shared" si="1"/>
        <v>382.1428571428571</v>
      </c>
      <c r="T162" s="71">
        <v>1146.4285714285713</v>
      </c>
      <c r="U162" s="71">
        <v>1284</v>
      </c>
      <c r="V162" s="29"/>
      <c r="W162" s="29"/>
      <c r="X162" s="29"/>
    </row>
    <row r="163" spans="1:24" s="17" customFormat="1" ht="63">
      <c r="A163" s="49" t="s">
        <v>474</v>
      </c>
      <c r="B163" s="58"/>
      <c r="C163" s="58"/>
      <c r="D163" s="58"/>
      <c r="E163" s="59"/>
      <c r="F163" s="59"/>
      <c r="G163" s="61" t="s">
        <v>741</v>
      </c>
      <c r="H163" s="62" t="s">
        <v>301</v>
      </c>
      <c r="I163" s="62" t="s">
        <v>300</v>
      </c>
      <c r="J163" s="52" t="s">
        <v>661</v>
      </c>
      <c r="K163" s="72" t="s">
        <v>662</v>
      </c>
      <c r="L163" s="54" t="s">
        <v>31</v>
      </c>
      <c r="M163" s="55">
        <v>0</v>
      </c>
      <c r="N163" s="52" t="s">
        <v>140</v>
      </c>
      <c r="O163" s="52" t="s">
        <v>33</v>
      </c>
      <c r="P163" s="52" t="s">
        <v>737</v>
      </c>
      <c r="Q163" s="73" t="s">
        <v>95</v>
      </c>
      <c r="R163" s="52">
        <v>3</v>
      </c>
      <c r="S163" s="57">
        <f t="shared" si="1"/>
        <v>144.64285714285714</v>
      </c>
      <c r="T163" s="71">
        <v>433.9285714285714</v>
      </c>
      <c r="U163" s="71">
        <v>486</v>
      </c>
      <c r="V163" s="29"/>
      <c r="W163" s="29"/>
      <c r="X163" s="29"/>
    </row>
    <row r="164" spans="1:24" s="17" customFormat="1" ht="63">
      <c r="A164" s="49" t="s">
        <v>475</v>
      </c>
      <c r="B164" s="58"/>
      <c r="C164" s="58"/>
      <c r="D164" s="58"/>
      <c r="E164" s="59"/>
      <c r="F164" s="59"/>
      <c r="G164" s="61" t="s">
        <v>743</v>
      </c>
      <c r="H164" s="62" t="s">
        <v>301</v>
      </c>
      <c r="I164" s="62" t="s">
        <v>300</v>
      </c>
      <c r="J164" s="52" t="s">
        <v>660</v>
      </c>
      <c r="K164" s="72" t="s">
        <v>659</v>
      </c>
      <c r="L164" s="54" t="s">
        <v>31</v>
      </c>
      <c r="M164" s="55">
        <v>0</v>
      </c>
      <c r="N164" s="52" t="s">
        <v>140</v>
      </c>
      <c r="O164" s="52" t="s">
        <v>33</v>
      </c>
      <c r="P164" s="52" t="s">
        <v>737</v>
      </c>
      <c r="Q164" s="73" t="s">
        <v>95</v>
      </c>
      <c r="R164" s="52">
        <v>10</v>
      </c>
      <c r="S164" s="57">
        <f t="shared" si="1"/>
        <v>142.85714285714283</v>
      </c>
      <c r="T164" s="71">
        <v>1428.5714285714284</v>
      </c>
      <c r="U164" s="71">
        <v>1600</v>
      </c>
      <c r="V164" s="29"/>
      <c r="W164" s="29"/>
      <c r="X164" s="29"/>
    </row>
    <row r="165" spans="1:24" s="17" customFormat="1" ht="63">
      <c r="A165" s="49" t="s">
        <v>476</v>
      </c>
      <c r="B165" s="58"/>
      <c r="C165" s="58"/>
      <c r="D165" s="58"/>
      <c r="E165" s="59"/>
      <c r="F165" s="59"/>
      <c r="G165" s="61" t="s">
        <v>741</v>
      </c>
      <c r="H165" s="62" t="s">
        <v>301</v>
      </c>
      <c r="I165" s="62" t="s">
        <v>300</v>
      </c>
      <c r="J165" s="52" t="s">
        <v>101</v>
      </c>
      <c r="K165" s="72" t="s">
        <v>102</v>
      </c>
      <c r="L165" s="54" t="s">
        <v>31</v>
      </c>
      <c r="M165" s="55">
        <v>0</v>
      </c>
      <c r="N165" s="52" t="s">
        <v>140</v>
      </c>
      <c r="O165" s="52" t="s">
        <v>33</v>
      </c>
      <c r="P165" s="52" t="s">
        <v>737</v>
      </c>
      <c r="Q165" s="73" t="s">
        <v>103</v>
      </c>
      <c r="R165" s="52">
        <v>4</v>
      </c>
      <c r="S165" s="57">
        <f t="shared" si="1"/>
        <v>611.6071428571428</v>
      </c>
      <c r="T165" s="71">
        <v>2446.428571428571</v>
      </c>
      <c r="U165" s="71">
        <v>2740</v>
      </c>
      <c r="V165" s="29"/>
      <c r="W165" s="29"/>
      <c r="X165" s="29"/>
    </row>
    <row r="166" spans="1:24" s="17" customFormat="1" ht="63">
      <c r="A166" s="49" t="s">
        <v>477</v>
      </c>
      <c r="B166" s="58"/>
      <c r="C166" s="58"/>
      <c r="D166" s="58"/>
      <c r="E166" s="59"/>
      <c r="F166" s="59"/>
      <c r="G166" s="61" t="s">
        <v>741</v>
      </c>
      <c r="H166" s="62" t="s">
        <v>301</v>
      </c>
      <c r="I166" s="62" t="s">
        <v>300</v>
      </c>
      <c r="J166" s="52" t="s">
        <v>104</v>
      </c>
      <c r="K166" s="72" t="s">
        <v>105</v>
      </c>
      <c r="L166" s="54" t="s">
        <v>31</v>
      </c>
      <c r="M166" s="55">
        <v>0</v>
      </c>
      <c r="N166" s="52" t="s">
        <v>140</v>
      </c>
      <c r="O166" s="52" t="s">
        <v>33</v>
      </c>
      <c r="P166" s="52" t="s">
        <v>737</v>
      </c>
      <c r="Q166" s="73" t="s">
        <v>103</v>
      </c>
      <c r="R166" s="52">
        <v>3</v>
      </c>
      <c r="S166" s="57">
        <f t="shared" si="1"/>
        <v>258.9285714285714</v>
      </c>
      <c r="T166" s="71">
        <v>776.7857142857142</v>
      </c>
      <c r="U166" s="71">
        <v>870</v>
      </c>
      <c r="V166" s="29"/>
      <c r="W166" s="29"/>
      <c r="X166" s="29"/>
    </row>
    <row r="167" spans="1:24" s="17" customFormat="1" ht="63">
      <c r="A167" s="49" t="s">
        <v>478</v>
      </c>
      <c r="B167" s="58"/>
      <c r="C167" s="58"/>
      <c r="D167" s="58"/>
      <c r="E167" s="59"/>
      <c r="F167" s="59"/>
      <c r="G167" s="61" t="s">
        <v>741</v>
      </c>
      <c r="H167" s="62" t="s">
        <v>301</v>
      </c>
      <c r="I167" s="62" t="s">
        <v>300</v>
      </c>
      <c r="J167" s="52" t="s">
        <v>657</v>
      </c>
      <c r="K167" s="72" t="s">
        <v>658</v>
      </c>
      <c r="L167" s="54" t="s">
        <v>31</v>
      </c>
      <c r="M167" s="55">
        <v>0</v>
      </c>
      <c r="N167" s="52" t="s">
        <v>140</v>
      </c>
      <c r="O167" s="52" t="s">
        <v>33</v>
      </c>
      <c r="P167" s="52" t="s">
        <v>737</v>
      </c>
      <c r="Q167" s="73" t="s">
        <v>103</v>
      </c>
      <c r="R167" s="52">
        <v>4</v>
      </c>
      <c r="S167" s="57">
        <f t="shared" si="1"/>
        <v>93.74999999999999</v>
      </c>
      <c r="T167" s="71">
        <v>374.99999999999994</v>
      </c>
      <c r="U167" s="71">
        <v>420</v>
      </c>
      <c r="V167" s="29"/>
      <c r="W167" s="29"/>
      <c r="X167" s="29"/>
    </row>
    <row r="168" spans="1:24" s="17" customFormat="1" ht="63">
      <c r="A168" s="49" t="s">
        <v>479</v>
      </c>
      <c r="B168" s="58"/>
      <c r="C168" s="58"/>
      <c r="D168" s="58"/>
      <c r="E168" s="59"/>
      <c r="F168" s="59"/>
      <c r="G168" s="52" t="s">
        <v>740</v>
      </c>
      <c r="H168" s="62" t="s">
        <v>301</v>
      </c>
      <c r="I168" s="62" t="s">
        <v>300</v>
      </c>
      <c r="J168" s="52" t="s">
        <v>106</v>
      </c>
      <c r="K168" s="72" t="s">
        <v>107</v>
      </c>
      <c r="L168" s="54" t="s">
        <v>31</v>
      </c>
      <c r="M168" s="55">
        <v>0</v>
      </c>
      <c r="N168" s="52" t="s">
        <v>140</v>
      </c>
      <c r="O168" s="52" t="s">
        <v>33</v>
      </c>
      <c r="P168" s="52" t="s">
        <v>737</v>
      </c>
      <c r="Q168" s="73" t="s">
        <v>95</v>
      </c>
      <c r="R168" s="52">
        <v>100</v>
      </c>
      <c r="S168" s="57">
        <f t="shared" si="1"/>
        <v>24.107142857142854</v>
      </c>
      <c r="T168" s="71">
        <v>2410.7142857142853</v>
      </c>
      <c r="U168" s="71">
        <v>2700</v>
      </c>
      <c r="V168" s="29"/>
      <c r="W168" s="29"/>
      <c r="X168" s="29"/>
    </row>
    <row r="169" spans="1:24" s="17" customFormat="1" ht="63">
      <c r="A169" s="49" t="s">
        <v>480</v>
      </c>
      <c r="B169" s="58"/>
      <c r="C169" s="58"/>
      <c r="D169" s="58"/>
      <c r="E169" s="59"/>
      <c r="F169" s="59"/>
      <c r="G169" s="61" t="s">
        <v>741</v>
      </c>
      <c r="H169" s="62" t="s">
        <v>301</v>
      </c>
      <c r="I169" s="62" t="s">
        <v>300</v>
      </c>
      <c r="J169" s="52" t="s">
        <v>656</v>
      </c>
      <c r="K169" s="72" t="s">
        <v>655</v>
      </c>
      <c r="L169" s="54" t="s">
        <v>31</v>
      </c>
      <c r="M169" s="55">
        <v>0</v>
      </c>
      <c r="N169" s="52" t="s">
        <v>140</v>
      </c>
      <c r="O169" s="52" t="s">
        <v>33</v>
      </c>
      <c r="P169" s="52" t="s">
        <v>737</v>
      </c>
      <c r="Q169" s="73" t="s">
        <v>95</v>
      </c>
      <c r="R169" s="52">
        <v>1</v>
      </c>
      <c r="S169" s="57">
        <f t="shared" si="1"/>
        <v>281.25</v>
      </c>
      <c r="T169" s="71">
        <v>281.25</v>
      </c>
      <c r="U169" s="71">
        <v>315</v>
      </c>
      <c r="V169" s="29"/>
      <c r="W169" s="29"/>
      <c r="X169" s="29"/>
    </row>
    <row r="170" spans="1:24" s="17" customFormat="1" ht="63">
      <c r="A170" s="49" t="s">
        <v>481</v>
      </c>
      <c r="B170" s="58"/>
      <c r="C170" s="58"/>
      <c r="D170" s="58"/>
      <c r="E170" s="59"/>
      <c r="F170" s="59"/>
      <c r="G170" s="61" t="s">
        <v>743</v>
      </c>
      <c r="H170" s="62" t="s">
        <v>301</v>
      </c>
      <c r="I170" s="62" t="s">
        <v>300</v>
      </c>
      <c r="J170" s="66" t="s">
        <v>268</v>
      </c>
      <c r="K170" s="66" t="s">
        <v>268</v>
      </c>
      <c r="L170" s="54" t="s">
        <v>31</v>
      </c>
      <c r="M170" s="55">
        <v>0</v>
      </c>
      <c r="N170" s="52" t="s">
        <v>248</v>
      </c>
      <c r="O170" s="52" t="s">
        <v>33</v>
      </c>
      <c r="P170" s="52" t="s">
        <v>738</v>
      </c>
      <c r="Q170" s="73" t="s">
        <v>95</v>
      </c>
      <c r="R170" s="52">
        <v>20</v>
      </c>
      <c r="S170" s="57">
        <f>150/1.12</f>
        <v>133.92857142857142</v>
      </c>
      <c r="T170" s="57">
        <f aca="true" t="shared" si="2" ref="T170:T176">R170*S170</f>
        <v>2678.5714285714284</v>
      </c>
      <c r="U170" s="57">
        <f>T170*12%+T170</f>
        <v>3000</v>
      </c>
      <c r="V170" s="29"/>
      <c r="W170" s="29"/>
      <c r="X170" s="29"/>
    </row>
    <row r="171" spans="1:24" s="17" customFormat="1" ht="63">
      <c r="A171" s="49" t="s">
        <v>482</v>
      </c>
      <c r="B171" s="58"/>
      <c r="C171" s="58"/>
      <c r="D171" s="58"/>
      <c r="E171" s="59"/>
      <c r="F171" s="59"/>
      <c r="G171" s="61" t="s">
        <v>743</v>
      </c>
      <c r="H171" s="62" t="s">
        <v>301</v>
      </c>
      <c r="I171" s="62" t="s">
        <v>300</v>
      </c>
      <c r="J171" s="66" t="s">
        <v>269</v>
      </c>
      <c r="K171" s="66" t="s">
        <v>269</v>
      </c>
      <c r="L171" s="54" t="s">
        <v>31</v>
      </c>
      <c r="M171" s="55">
        <v>0</v>
      </c>
      <c r="N171" s="52" t="s">
        <v>248</v>
      </c>
      <c r="O171" s="52" t="s">
        <v>33</v>
      </c>
      <c r="P171" s="52" t="s">
        <v>738</v>
      </c>
      <c r="Q171" s="73" t="s">
        <v>95</v>
      </c>
      <c r="R171" s="52">
        <v>20</v>
      </c>
      <c r="S171" s="57">
        <f>50/1.12</f>
        <v>44.64285714285714</v>
      </c>
      <c r="T171" s="57">
        <f t="shared" si="2"/>
        <v>892.8571428571428</v>
      </c>
      <c r="U171" s="57">
        <f aca="true" t="shared" si="3" ref="U171:U194">T171*12%+T171</f>
        <v>999.9999999999999</v>
      </c>
      <c r="V171" s="29"/>
      <c r="W171" s="29"/>
      <c r="X171" s="29"/>
    </row>
    <row r="172" spans="1:24" s="17" customFormat="1" ht="63">
      <c r="A172" s="49" t="s">
        <v>483</v>
      </c>
      <c r="B172" s="58"/>
      <c r="C172" s="58"/>
      <c r="D172" s="58"/>
      <c r="E172" s="59"/>
      <c r="F172" s="59"/>
      <c r="G172" s="61" t="s">
        <v>743</v>
      </c>
      <c r="H172" s="62" t="s">
        <v>301</v>
      </c>
      <c r="I172" s="62" t="s">
        <v>300</v>
      </c>
      <c r="J172" s="66" t="s">
        <v>294</v>
      </c>
      <c r="K172" s="66" t="s">
        <v>270</v>
      </c>
      <c r="L172" s="54" t="s">
        <v>31</v>
      </c>
      <c r="M172" s="55">
        <v>0</v>
      </c>
      <c r="N172" s="52" t="s">
        <v>248</v>
      </c>
      <c r="O172" s="52" t="s">
        <v>33</v>
      </c>
      <c r="P172" s="52" t="s">
        <v>738</v>
      </c>
      <c r="Q172" s="73" t="s">
        <v>95</v>
      </c>
      <c r="R172" s="52">
        <v>15</v>
      </c>
      <c r="S172" s="57">
        <f>25/1.12</f>
        <v>22.32142857142857</v>
      </c>
      <c r="T172" s="57">
        <f t="shared" si="2"/>
        <v>334.82142857142856</v>
      </c>
      <c r="U172" s="57">
        <f t="shared" si="3"/>
        <v>375</v>
      </c>
      <c r="V172" s="29"/>
      <c r="W172" s="29"/>
      <c r="X172" s="29"/>
    </row>
    <row r="173" spans="1:24" s="17" customFormat="1" ht="63">
      <c r="A173" s="49" t="s">
        <v>484</v>
      </c>
      <c r="B173" s="58"/>
      <c r="C173" s="58"/>
      <c r="D173" s="58"/>
      <c r="E173" s="59"/>
      <c r="F173" s="59"/>
      <c r="G173" s="61" t="s">
        <v>765</v>
      </c>
      <c r="H173" s="62" t="s">
        <v>301</v>
      </c>
      <c r="I173" s="62" t="s">
        <v>300</v>
      </c>
      <c r="J173" s="76" t="s">
        <v>306</v>
      </c>
      <c r="K173" s="66" t="s">
        <v>271</v>
      </c>
      <c r="L173" s="54" t="s">
        <v>31</v>
      </c>
      <c r="M173" s="55">
        <v>0</v>
      </c>
      <c r="N173" s="52" t="s">
        <v>248</v>
      </c>
      <c r="O173" s="52" t="s">
        <v>33</v>
      </c>
      <c r="P173" s="52" t="s">
        <v>738</v>
      </c>
      <c r="Q173" s="73" t="s">
        <v>95</v>
      </c>
      <c r="R173" s="52">
        <v>100</v>
      </c>
      <c r="S173" s="57">
        <f>10/1.12</f>
        <v>8.928571428571427</v>
      </c>
      <c r="T173" s="57">
        <f t="shared" si="2"/>
        <v>892.8571428571427</v>
      </c>
      <c r="U173" s="57">
        <f t="shared" si="3"/>
        <v>999.9999999999998</v>
      </c>
      <c r="V173" s="29"/>
      <c r="W173" s="29"/>
      <c r="X173" s="29"/>
    </row>
    <row r="174" spans="1:24" s="17" customFormat="1" ht="63">
      <c r="A174" s="49" t="s">
        <v>485</v>
      </c>
      <c r="B174" s="58"/>
      <c r="C174" s="58"/>
      <c r="D174" s="58"/>
      <c r="E174" s="59"/>
      <c r="F174" s="59"/>
      <c r="G174" s="61" t="s">
        <v>944</v>
      </c>
      <c r="H174" s="62" t="s">
        <v>301</v>
      </c>
      <c r="I174" s="62" t="s">
        <v>300</v>
      </c>
      <c r="J174" s="66" t="s">
        <v>641</v>
      </c>
      <c r="K174" s="66" t="s">
        <v>640</v>
      </c>
      <c r="L174" s="54" t="s">
        <v>31</v>
      </c>
      <c r="M174" s="55">
        <v>0</v>
      </c>
      <c r="N174" s="52" t="s">
        <v>248</v>
      </c>
      <c r="O174" s="52" t="s">
        <v>33</v>
      </c>
      <c r="P174" s="52" t="s">
        <v>738</v>
      </c>
      <c r="Q174" s="73" t="s">
        <v>95</v>
      </c>
      <c r="R174" s="52">
        <v>1</v>
      </c>
      <c r="S174" s="57">
        <f>230/1.12</f>
        <v>205.35714285714283</v>
      </c>
      <c r="T174" s="57">
        <f t="shared" si="2"/>
        <v>205.35714285714283</v>
      </c>
      <c r="U174" s="57">
        <f t="shared" si="3"/>
        <v>229.99999999999997</v>
      </c>
      <c r="V174" s="29"/>
      <c r="W174" s="29"/>
      <c r="X174" s="29"/>
    </row>
    <row r="175" spans="1:24" s="17" customFormat="1" ht="63">
      <c r="A175" s="49" t="s">
        <v>486</v>
      </c>
      <c r="B175" s="58"/>
      <c r="C175" s="58"/>
      <c r="D175" s="58"/>
      <c r="E175" s="59"/>
      <c r="F175" s="59"/>
      <c r="G175" s="61" t="s">
        <v>746</v>
      </c>
      <c r="H175" s="62" t="s">
        <v>301</v>
      </c>
      <c r="I175" s="62" t="s">
        <v>300</v>
      </c>
      <c r="J175" s="66" t="s">
        <v>273</v>
      </c>
      <c r="K175" s="66" t="s">
        <v>273</v>
      </c>
      <c r="L175" s="54" t="s">
        <v>31</v>
      </c>
      <c r="M175" s="55">
        <v>0</v>
      </c>
      <c r="N175" s="52" t="s">
        <v>248</v>
      </c>
      <c r="O175" s="52" t="s">
        <v>33</v>
      </c>
      <c r="P175" s="52" t="s">
        <v>738</v>
      </c>
      <c r="Q175" s="73" t="s">
        <v>95</v>
      </c>
      <c r="R175" s="52">
        <v>20</v>
      </c>
      <c r="S175" s="57">
        <f>290/1.12</f>
        <v>258.9285714285714</v>
      </c>
      <c r="T175" s="57">
        <f t="shared" si="2"/>
        <v>5178.5714285714275</v>
      </c>
      <c r="U175" s="57">
        <f t="shared" si="3"/>
        <v>5799.999999999999</v>
      </c>
      <c r="V175" s="29"/>
      <c r="W175" s="29"/>
      <c r="X175" s="29"/>
    </row>
    <row r="176" spans="1:24" s="17" customFormat="1" ht="63">
      <c r="A176" s="49" t="s">
        <v>487</v>
      </c>
      <c r="B176" s="58"/>
      <c r="C176" s="58"/>
      <c r="D176" s="58"/>
      <c r="E176" s="59"/>
      <c r="F176" s="59"/>
      <c r="G176" s="61" t="s">
        <v>746</v>
      </c>
      <c r="H176" s="62" t="s">
        <v>301</v>
      </c>
      <c r="I176" s="62" t="s">
        <v>300</v>
      </c>
      <c r="J176" s="66" t="s">
        <v>274</v>
      </c>
      <c r="K176" s="66" t="s">
        <v>274</v>
      </c>
      <c r="L176" s="54" t="s">
        <v>31</v>
      </c>
      <c r="M176" s="55">
        <v>0</v>
      </c>
      <c r="N176" s="52" t="s">
        <v>248</v>
      </c>
      <c r="O176" s="52" t="s">
        <v>33</v>
      </c>
      <c r="P176" s="52" t="s">
        <v>738</v>
      </c>
      <c r="Q176" s="77" t="s">
        <v>95</v>
      </c>
      <c r="R176" s="52">
        <v>40</v>
      </c>
      <c r="S176" s="57">
        <f>580/1.12</f>
        <v>517.8571428571428</v>
      </c>
      <c r="T176" s="57">
        <f t="shared" si="2"/>
        <v>20714.28571428571</v>
      </c>
      <c r="U176" s="57">
        <f t="shared" si="3"/>
        <v>23199.999999999996</v>
      </c>
      <c r="V176" s="29"/>
      <c r="W176" s="29"/>
      <c r="X176" s="29"/>
    </row>
    <row r="177" spans="1:21" s="17" customFormat="1" ht="63">
      <c r="A177" s="49" t="s">
        <v>488</v>
      </c>
      <c r="B177" s="58"/>
      <c r="C177" s="58"/>
      <c r="D177" s="58"/>
      <c r="E177" s="59"/>
      <c r="F177" s="59"/>
      <c r="G177" s="61" t="s">
        <v>746</v>
      </c>
      <c r="H177" s="62" t="s">
        <v>301</v>
      </c>
      <c r="I177" s="62" t="s">
        <v>300</v>
      </c>
      <c r="J177" s="66" t="s">
        <v>639</v>
      </c>
      <c r="K177" s="66" t="s">
        <v>639</v>
      </c>
      <c r="L177" s="54" t="s">
        <v>31</v>
      </c>
      <c r="M177" s="55">
        <v>0</v>
      </c>
      <c r="N177" s="52" t="s">
        <v>248</v>
      </c>
      <c r="O177" s="52" t="s">
        <v>33</v>
      </c>
      <c r="P177" s="52" t="s">
        <v>738</v>
      </c>
      <c r="Q177" s="77" t="s">
        <v>95</v>
      </c>
      <c r="R177" s="78">
        <v>20</v>
      </c>
      <c r="S177" s="79">
        <f>300/1.12</f>
        <v>267.85714285714283</v>
      </c>
      <c r="T177" s="57">
        <f aca="true" t="shared" si="4" ref="T177:T194">R177*S177</f>
        <v>5357.142857142857</v>
      </c>
      <c r="U177" s="57">
        <f t="shared" si="3"/>
        <v>6000</v>
      </c>
    </row>
    <row r="178" spans="1:21" s="17" customFormat="1" ht="56.25" customHeight="1">
      <c r="A178" s="49" t="s">
        <v>489</v>
      </c>
      <c r="B178" s="58"/>
      <c r="C178" s="58"/>
      <c r="D178" s="58"/>
      <c r="E178" s="59"/>
      <c r="F178" s="59"/>
      <c r="G178" s="61" t="s">
        <v>945</v>
      </c>
      <c r="H178" s="62" t="s">
        <v>301</v>
      </c>
      <c r="I178" s="62" t="s">
        <v>300</v>
      </c>
      <c r="J178" s="76" t="s">
        <v>305</v>
      </c>
      <c r="K178" s="66" t="s">
        <v>275</v>
      </c>
      <c r="L178" s="54" t="s">
        <v>31</v>
      </c>
      <c r="M178" s="55">
        <v>0</v>
      </c>
      <c r="N178" s="52" t="s">
        <v>248</v>
      </c>
      <c r="O178" s="52" t="s">
        <v>33</v>
      </c>
      <c r="P178" s="52" t="s">
        <v>738</v>
      </c>
      <c r="Q178" s="77" t="s">
        <v>95</v>
      </c>
      <c r="R178" s="78">
        <v>23</v>
      </c>
      <c r="S178" s="79">
        <f>1070/1.12</f>
        <v>955.3571428571428</v>
      </c>
      <c r="T178" s="57">
        <f t="shared" si="4"/>
        <v>21973.214285714283</v>
      </c>
      <c r="U178" s="57">
        <f t="shared" si="3"/>
        <v>24609.999999999996</v>
      </c>
    </row>
    <row r="179" spans="1:21" s="17" customFormat="1" ht="63">
      <c r="A179" s="49" t="s">
        <v>490</v>
      </c>
      <c r="B179" s="58"/>
      <c r="C179" s="58"/>
      <c r="D179" s="58"/>
      <c r="E179" s="59"/>
      <c r="F179" s="59"/>
      <c r="G179" s="61" t="s">
        <v>746</v>
      </c>
      <c r="H179" s="62" t="s">
        <v>301</v>
      </c>
      <c r="I179" s="62" t="s">
        <v>300</v>
      </c>
      <c r="J179" s="76" t="s">
        <v>304</v>
      </c>
      <c r="K179" s="66" t="s">
        <v>276</v>
      </c>
      <c r="L179" s="54" t="s">
        <v>31</v>
      </c>
      <c r="M179" s="55">
        <v>0</v>
      </c>
      <c r="N179" s="52" t="s">
        <v>248</v>
      </c>
      <c r="O179" s="52" t="s">
        <v>33</v>
      </c>
      <c r="P179" s="52" t="s">
        <v>738</v>
      </c>
      <c r="Q179" s="77" t="s">
        <v>95</v>
      </c>
      <c r="R179" s="78">
        <v>30</v>
      </c>
      <c r="S179" s="79">
        <f>26/1.12</f>
        <v>23.21428571428571</v>
      </c>
      <c r="T179" s="57">
        <f t="shared" si="4"/>
        <v>696.4285714285713</v>
      </c>
      <c r="U179" s="57">
        <f t="shared" si="3"/>
        <v>779.9999999999999</v>
      </c>
    </row>
    <row r="180" spans="1:21" s="17" customFormat="1" ht="63">
      <c r="A180" s="49" t="s">
        <v>491</v>
      </c>
      <c r="B180" s="58"/>
      <c r="C180" s="58"/>
      <c r="D180" s="58"/>
      <c r="E180" s="59"/>
      <c r="F180" s="59"/>
      <c r="G180" s="61" t="s">
        <v>946</v>
      </c>
      <c r="H180" s="62" t="s">
        <v>301</v>
      </c>
      <c r="I180" s="62" t="s">
        <v>300</v>
      </c>
      <c r="J180" s="76" t="s">
        <v>891</v>
      </c>
      <c r="K180" s="66" t="s">
        <v>277</v>
      </c>
      <c r="L180" s="54" t="s">
        <v>31</v>
      </c>
      <c r="M180" s="55">
        <v>0</v>
      </c>
      <c r="N180" s="52" t="s">
        <v>248</v>
      </c>
      <c r="O180" s="52" t="s">
        <v>33</v>
      </c>
      <c r="P180" s="52" t="s">
        <v>738</v>
      </c>
      <c r="Q180" s="77" t="s">
        <v>95</v>
      </c>
      <c r="R180" s="78">
        <v>3</v>
      </c>
      <c r="S180" s="79">
        <f>1230/1.12</f>
        <v>1098.2142857142856</v>
      </c>
      <c r="T180" s="57">
        <f t="shared" si="4"/>
        <v>3294.642857142857</v>
      </c>
      <c r="U180" s="57">
        <f t="shared" si="3"/>
        <v>3689.9999999999995</v>
      </c>
    </row>
    <row r="181" spans="1:21" s="17" customFormat="1" ht="63">
      <c r="A181" s="49" t="s">
        <v>492</v>
      </c>
      <c r="B181" s="58"/>
      <c r="C181" s="58"/>
      <c r="D181" s="58"/>
      <c r="E181" s="59"/>
      <c r="F181" s="59"/>
      <c r="G181" s="61" t="s">
        <v>946</v>
      </c>
      <c r="H181" s="62" t="s">
        <v>301</v>
      </c>
      <c r="I181" s="62" t="s">
        <v>300</v>
      </c>
      <c r="J181" s="76" t="s">
        <v>537</v>
      </c>
      <c r="K181" s="66" t="s">
        <v>278</v>
      </c>
      <c r="L181" s="54" t="s">
        <v>31</v>
      </c>
      <c r="M181" s="55">
        <v>0</v>
      </c>
      <c r="N181" s="52" t="s">
        <v>248</v>
      </c>
      <c r="O181" s="52" t="s">
        <v>33</v>
      </c>
      <c r="P181" s="52" t="s">
        <v>738</v>
      </c>
      <c r="Q181" s="77" t="s">
        <v>95</v>
      </c>
      <c r="R181" s="78">
        <v>3</v>
      </c>
      <c r="S181" s="79">
        <f>1815/1.12</f>
        <v>1620.5357142857142</v>
      </c>
      <c r="T181" s="57">
        <f t="shared" si="4"/>
        <v>4861.607142857143</v>
      </c>
      <c r="U181" s="57">
        <f t="shared" si="3"/>
        <v>5445</v>
      </c>
    </row>
    <row r="182" spans="1:21" s="17" customFormat="1" ht="63">
      <c r="A182" s="49" t="s">
        <v>493</v>
      </c>
      <c r="B182" s="58"/>
      <c r="C182" s="58"/>
      <c r="D182" s="58"/>
      <c r="E182" s="59"/>
      <c r="F182" s="59"/>
      <c r="G182" s="61" t="s">
        <v>746</v>
      </c>
      <c r="H182" s="62" t="s">
        <v>301</v>
      </c>
      <c r="I182" s="62" t="s">
        <v>300</v>
      </c>
      <c r="J182" s="52" t="s">
        <v>307</v>
      </c>
      <c r="K182" s="66" t="s">
        <v>279</v>
      </c>
      <c r="L182" s="54" t="s">
        <v>31</v>
      </c>
      <c r="M182" s="55">
        <v>0</v>
      </c>
      <c r="N182" s="52" t="s">
        <v>248</v>
      </c>
      <c r="O182" s="52" t="s">
        <v>33</v>
      </c>
      <c r="P182" s="52" t="s">
        <v>738</v>
      </c>
      <c r="Q182" s="77" t="s">
        <v>95</v>
      </c>
      <c r="R182" s="78">
        <v>150</v>
      </c>
      <c r="S182" s="79">
        <f>55/1.12</f>
        <v>49.107142857142854</v>
      </c>
      <c r="T182" s="57">
        <f t="shared" si="4"/>
        <v>7366.071428571428</v>
      </c>
      <c r="U182" s="57">
        <f t="shared" si="3"/>
        <v>8250</v>
      </c>
    </row>
    <row r="183" spans="1:21" s="17" customFormat="1" ht="63">
      <c r="A183" s="49" t="s">
        <v>494</v>
      </c>
      <c r="B183" s="58"/>
      <c r="C183" s="58"/>
      <c r="D183" s="58"/>
      <c r="E183" s="59"/>
      <c r="F183" s="59"/>
      <c r="G183" s="61" t="s">
        <v>746</v>
      </c>
      <c r="H183" s="62" t="s">
        <v>301</v>
      </c>
      <c r="I183" s="62" t="s">
        <v>300</v>
      </c>
      <c r="J183" s="76" t="s">
        <v>654</v>
      </c>
      <c r="K183" s="66" t="s">
        <v>653</v>
      </c>
      <c r="L183" s="54" t="s">
        <v>31</v>
      </c>
      <c r="M183" s="55">
        <v>0</v>
      </c>
      <c r="N183" s="52" t="s">
        <v>248</v>
      </c>
      <c r="O183" s="52" t="s">
        <v>33</v>
      </c>
      <c r="P183" s="52" t="s">
        <v>738</v>
      </c>
      <c r="Q183" s="77" t="s">
        <v>95</v>
      </c>
      <c r="R183" s="78">
        <v>20</v>
      </c>
      <c r="S183" s="79">
        <f>490/1.12</f>
        <v>437.49999999999994</v>
      </c>
      <c r="T183" s="57">
        <f t="shared" si="4"/>
        <v>8749.999999999998</v>
      </c>
      <c r="U183" s="57">
        <f t="shared" si="3"/>
        <v>9799.999999999998</v>
      </c>
    </row>
    <row r="184" spans="1:21" s="17" customFormat="1" ht="78.75">
      <c r="A184" s="49" t="s">
        <v>495</v>
      </c>
      <c r="B184" s="58"/>
      <c r="C184" s="58"/>
      <c r="D184" s="58"/>
      <c r="E184" s="59"/>
      <c r="F184" s="59"/>
      <c r="G184" s="61" t="s">
        <v>948</v>
      </c>
      <c r="H184" s="62" t="s">
        <v>301</v>
      </c>
      <c r="I184" s="62" t="s">
        <v>300</v>
      </c>
      <c r="J184" s="76" t="s">
        <v>538</v>
      </c>
      <c r="K184" s="66" t="s">
        <v>280</v>
      </c>
      <c r="L184" s="54" t="s">
        <v>31</v>
      </c>
      <c r="M184" s="55">
        <v>0</v>
      </c>
      <c r="N184" s="52" t="s">
        <v>248</v>
      </c>
      <c r="O184" s="52" t="s">
        <v>33</v>
      </c>
      <c r="P184" s="52" t="s">
        <v>738</v>
      </c>
      <c r="Q184" s="77" t="s">
        <v>95</v>
      </c>
      <c r="R184" s="78">
        <v>100</v>
      </c>
      <c r="S184" s="79">
        <f>12/1.12</f>
        <v>10.714285714285714</v>
      </c>
      <c r="T184" s="57">
        <f t="shared" si="4"/>
        <v>1071.4285714285713</v>
      </c>
      <c r="U184" s="57">
        <f t="shared" si="3"/>
        <v>1200</v>
      </c>
    </row>
    <row r="185" spans="1:21" s="17" customFormat="1" ht="78.75">
      <c r="A185" s="49" t="s">
        <v>496</v>
      </c>
      <c r="B185" s="58"/>
      <c r="C185" s="58"/>
      <c r="D185" s="58"/>
      <c r="E185" s="59"/>
      <c r="F185" s="59"/>
      <c r="G185" s="61" t="s">
        <v>947</v>
      </c>
      <c r="H185" s="62" t="s">
        <v>301</v>
      </c>
      <c r="I185" s="62" t="s">
        <v>300</v>
      </c>
      <c r="J185" s="76" t="s">
        <v>539</v>
      </c>
      <c r="K185" s="66" t="s">
        <v>281</v>
      </c>
      <c r="L185" s="54" t="s">
        <v>31</v>
      </c>
      <c r="M185" s="55">
        <v>0</v>
      </c>
      <c r="N185" s="52" t="s">
        <v>248</v>
      </c>
      <c r="O185" s="52" t="s">
        <v>33</v>
      </c>
      <c r="P185" s="52" t="s">
        <v>738</v>
      </c>
      <c r="Q185" s="77" t="s">
        <v>95</v>
      </c>
      <c r="R185" s="78">
        <v>100</v>
      </c>
      <c r="S185" s="79">
        <f>14/1.12</f>
        <v>12.499999999999998</v>
      </c>
      <c r="T185" s="57">
        <f t="shared" si="4"/>
        <v>1249.9999999999998</v>
      </c>
      <c r="U185" s="57">
        <f t="shared" si="3"/>
        <v>1399.9999999999998</v>
      </c>
    </row>
    <row r="186" spans="1:21" s="17" customFormat="1" ht="78.75">
      <c r="A186" s="49" t="s">
        <v>497</v>
      </c>
      <c r="B186" s="58"/>
      <c r="C186" s="58"/>
      <c r="D186" s="58"/>
      <c r="E186" s="59"/>
      <c r="F186" s="59"/>
      <c r="G186" s="61" t="s">
        <v>947</v>
      </c>
      <c r="H186" s="62" t="s">
        <v>301</v>
      </c>
      <c r="I186" s="62" t="s">
        <v>300</v>
      </c>
      <c r="J186" s="76" t="s">
        <v>540</v>
      </c>
      <c r="K186" s="66" t="s">
        <v>290</v>
      </c>
      <c r="L186" s="54" t="s">
        <v>31</v>
      </c>
      <c r="M186" s="55">
        <v>0</v>
      </c>
      <c r="N186" s="52" t="s">
        <v>248</v>
      </c>
      <c r="O186" s="52" t="s">
        <v>33</v>
      </c>
      <c r="P186" s="52" t="s">
        <v>738</v>
      </c>
      <c r="Q186" s="77" t="s">
        <v>95</v>
      </c>
      <c r="R186" s="78">
        <v>100</v>
      </c>
      <c r="S186" s="79">
        <f>8/1.12</f>
        <v>7.142857142857142</v>
      </c>
      <c r="T186" s="57">
        <f>R186*S186</f>
        <v>714.2857142857142</v>
      </c>
      <c r="U186" s="57">
        <f t="shared" si="3"/>
        <v>799.9999999999999</v>
      </c>
    </row>
    <row r="187" spans="1:21" s="17" customFormat="1" ht="78.75">
      <c r="A187" s="49" t="s">
        <v>498</v>
      </c>
      <c r="B187" s="58"/>
      <c r="C187" s="58"/>
      <c r="D187" s="58"/>
      <c r="E187" s="59"/>
      <c r="F187" s="59"/>
      <c r="G187" s="61" t="s">
        <v>745</v>
      </c>
      <c r="H187" s="62" t="s">
        <v>301</v>
      </c>
      <c r="I187" s="62" t="s">
        <v>300</v>
      </c>
      <c r="J187" s="76" t="s">
        <v>541</v>
      </c>
      <c r="K187" s="66" t="s">
        <v>282</v>
      </c>
      <c r="L187" s="54" t="s">
        <v>31</v>
      </c>
      <c r="M187" s="55">
        <v>0</v>
      </c>
      <c r="N187" s="52" t="s">
        <v>248</v>
      </c>
      <c r="O187" s="52" t="s">
        <v>33</v>
      </c>
      <c r="P187" s="52" t="s">
        <v>738</v>
      </c>
      <c r="Q187" s="77" t="s">
        <v>95</v>
      </c>
      <c r="R187" s="78">
        <v>202</v>
      </c>
      <c r="S187" s="79">
        <f>15/1.12</f>
        <v>13.392857142857142</v>
      </c>
      <c r="T187" s="57">
        <f t="shared" si="4"/>
        <v>2705.3571428571427</v>
      </c>
      <c r="U187" s="57">
        <f t="shared" si="3"/>
        <v>3030</v>
      </c>
    </row>
    <row r="188" spans="1:21" s="17" customFormat="1" ht="78.75">
      <c r="A188" s="49" t="s">
        <v>499</v>
      </c>
      <c r="B188" s="58"/>
      <c r="C188" s="58"/>
      <c r="D188" s="58"/>
      <c r="E188" s="59"/>
      <c r="F188" s="59"/>
      <c r="G188" s="61" t="s">
        <v>745</v>
      </c>
      <c r="H188" s="62" t="s">
        <v>301</v>
      </c>
      <c r="I188" s="62" t="s">
        <v>300</v>
      </c>
      <c r="J188" s="76" t="s">
        <v>542</v>
      </c>
      <c r="K188" s="66" t="s">
        <v>283</v>
      </c>
      <c r="L188" s="54" t="s">
        <v>31</v>
      </c>
      <c r="M188" s="55">
        <v>0</v>
      </c>
      <c r="N188" s="52" t="s">
        <v>248</v>
      </c>
      <c r="O188" s="52" t="s">
        <v>33</v>
      </c>
      <c r="P188" s="52" t="s">
        <v>738</v>
      </c>
      <c r="Q188" s="77" t="s">
        <v>95</v>
      </c>
      <c r="R188" s="78">
        <v>200</v>
      </c>
      <c r="S188" s="79">
        <f>10/1.12</f>
        <v>8.928571428571427</v>
      </c>
      <c r="T188" s="57">
        <f t="shared" si="4"/>
        <v>1785.7142857142853</v>
      </c>
      <c r="U188" s="57">
        <f t="shared" si="3"/>
        <v>1999.9999999999995</v>
      </c>
    </row>
    <row r="189" spans="1:21" s="17" customFormat="1" ht="78.75">
      <c r="A189" s="49" t="s">
        <v>500</v>
      </c>
      <c r="B189" s="58"/>
      <c r="C189" s="58"/>
      <c r="D189" s="58"/>
      <c r="E189" s="59"/>
      <c r="F189" s="59"/>
      <c r="G189" s="61" t="s">
        <v>743</v>
      </c>
      <c r="H189" s="62" t="s">
        <v>301</v>
      </c>
      <c r="I189" s="62" t="s">
        <v>300</v>
      </c>
      <c r="J189" s="76" t="s">
        <v>543</v>
      </c>
      <c r="K189" s="66" t="s">
        <v>284</v>
      </c>
      <c r="L189" s="54" t="s">
        <v>31</v>
      </c>
      <c r="M189" s="55">
        <v>0</v>
      </c>
      <c r="N189" s="52" t="s">
        <v>248</v>
      </c>
      <c r="O189" s="52" t="s">
        <v>33</v>
      </c>
      <c r="P189" s="52" t="s">
        <v>738</v>
      </c>
      <c r="Q189" s="77" t="s">
        <v>95</v>
      </c>
      <c r="R189" s="78">
        <v>1</v>
      </c>
      <c r="S189" s="79">
        <f>350/1.12</f>
        <v>312.49999999999994</v>
      </c>
      <c r="T189" s="57">
        <f t="shared" si="4"/>
        <v>312.49999999999994</v>
      </c>
      <c r="U189" s="57">
        <f t="shared" si="3"/>
        <v>349.99999999999994</v>
      </c>
    </row>
    <row r="190" spans="1:21" s="17" customFormat="1" ht="78.75">
      <c r="A190" s="49" t="s">
        <v>501</v>
      </c>
      <c r="B190" s="58"/>
      <c r="C190" s="58"/>
      <c r="D190" s="58"/>
      <c r="E190" s="59"/>
      <c r="F190" s="59"/>
      <c r="G190" s="61" t="s">
        <v>746</v>
      </c>
      <c r="H190" s="62" t="s">
        <v>301</v>
      </c>
      <c r="I190" s="62" t="s">
        <v>300</v>
      </c>
      <c r="J190" s="76" t="s">
        <v>544</v>
      </c>
      <c r="K190" s="66" t="s">
        <v>285</v>
      </c>
      <c r="L190" s="54" t="s">
        <v>31</v>
      </c>
      <c r="M190" s="55">
        <v>0</v>
      </c>
      <c r="N190" s="52" t="s">
        <v>248</v>
      </c>
      <c r="O190" s="52" t="s">
        <v>33</v>
      </c>
      <c r="P190" s="52" t="s">
        <v>738</v>
      </c>
      <c r="Q190" s="77" t="s">
        <v>95</v>
      </c>
      <c r="R190" s="78">
        <v>3</v>
      </c>
      <c r="S190" s="79">
        <f>225/1.12</f>
        <v>200.8928571428571</v>
      </c>
      <c r="T190" s="57">
        <f t="shared" si="4"/>
        <v>602.6785714285713</v>
      </c>
      <c r="U190" s="57">
        <f t="shared" si="3"/>
        <v>674.9999999999999</v>
      </c>
    </row>
    <row r="191" spans="1:21" s="17" customFormat="1" ht="78.75">
      <c r="A191" s="49" t="s">
        <v>502</v>
      </c>
      <c r="B191" s="58"/>
      <c r="C191" s="58"/>
      <c r="D191" s="58"/>
      <c r="E191" s="59"/>
      <c r="F191" s="59"/>
      <c r="G191" s="61" t="s">
        <v>746</v>
      </c>
      <c r="H191" s="62" t="s">
        <v>301</v>
      </c>
      <c r="I191" s="62" t="s">
        <v>300</v>
      </c>
      <c r="J191" s="76" t="s">
        <v>545</v>
      </c>
      <c r="K191" s="66" t="s">
        <v>286</v>
      </c>
      <c r="L191" s="54" t="s">
        <v>31</v>
      </c>
      <c r="M191" s="55">
        <v>0</v>
      </c>
      <c r="N191" s="52" t="s">
        <v>248</v>
      </c>
      <c r="O191" s="52" t="s">
        <v>33</v>
      </c>
      <c r="P191" s="52" t="s">
        <v>738</v>
      </c>
      <c r="Q191" s="77" t="s">
        <v>95</v>
      </c>
      <c r="R191" s="78">
        <v>6</v>
      </c>
      <c r="S191" s="79">
        <f>370/1.12</f>
        <v>330.35714285714283</v>
      </c>
      <c r="T191" s="57">
        <f t="shared" si="4"/>
        <v>1982.1428571428569</v>
      </c>
      <c r="U191" s="57">
        <f t="shared" si="3"/>
        <v>2219.9999999999995</v>
      </c>
    </row>
    <row r="192" spans="1:21" s="17" customFormat="1" ht="78.75">
      <c r="A192" s="49" t="s">
        <v>503</v>
      </c>
      <c r="B192" s="58"/>
      <c r="C192" s="58"/>
      <c r="D192" s="58"/>
      <c r="E192" s="59"/>
      <c r="F192" s="59"/>
      <c r="G192" s="61" t="s">
        <v>746</v>
      </c>
      <c r="H192" s="62" t="s">
        <v>301</v>
      </c>
      <c r="I192" s="62" t="s">
        <v>300</v>
      </c>
      <c r="J192" s="76" t="s">
        <v>546</v>
      </c>
      <c r="K192" s="66" t="s">
        <v>287</v>
      </c>
      <c r="L192" s="54" t="s">
        <v>31</v>
      </c>
      <c r="M192" s="55">
        <v>0</v>
      </c>
      <c r="N192" s="52" t="s">
        <v>248</v>
      </c>
      <c r="O192" s="52" t="s">
        <v>33</v>
      </c>
      <c r="P192" s="52" t="s">
        <v>738</v>
      </c>
      <c r="Q192" s="77" t="s">
        <v>95</v>
      </c>
      <c r="R192" s="78">
        <v>1</v>
      </c>
      <c r="S192" s="79">
        <f>250/1.12</f>
        <v>223.2142857142857</v>
      </c>
      <c r="T192" s="57">
        <f t="shared" si="4"/>
        <v>223.2142857142857</v>
      </c>
      <c r="U192" s="57">
        <f t="shared" si="3"/>
        <v>249.99999999999997</v>
      </c>
    </row>
    <row r="193" spans="1:21" s="17" customFormat="1" ht="78.75">
      <c r="A193" s="49" t="s">
        <v>504</v>
      </c>
      <c r="B193" s="58"/>
      <c r="C193" s="58"/>
      <c r="D193" s="58"/>
      <c r="E193" s="59"/>
      <c r="F193" s="59"/>
      <c r="G193" s="61" t="s">
        <v>753</v>
      </c>
      <c r="H193" s="62" t="s">
        <v>301</v>
      </c>
      <c r="I193" s="62" t="s">
        <v>300</v>
      </c>
      <c r="J193" s="76" t="s">
        <v>547</v>
      </c>
      <c r="K193" s="66" t="s">
        <v>288</v>
      </c>
      <c r="L193" s="54" t="s">
        <v>31</v>
      </c>
      <c r="M193" s="55">
        <v>0</v>
      </c>
      <c r="N193" s="52" t="s">
        <v>248</v>
      </c>
      <c r="O193" s="52" t="s">
        <v>33</v>
      </c>
      <c r="P193" s="52" t="s">
        <v>738</v>
      </c>
      <c r="Q193" s="77" t="s">
        <v>95</v>
      </c>
      <c r="R193" s="78">
        <v>26</v>
      </c>
      <c r="S193" s="79">
        <f>495/1.12</f>
        <v>441.96428571428567</v>
      </c>
      <c r="T193" s="57">
        <f t="shared" si="4"/>
        <v>11491.071428571428</v>
      </c>
      <c r="U193" s="57">
        <f t="shared" si="3"/>
        <v>12869.999999999998</v>
      </c>
    </row>
    <row r="194" spans="1:21" s="17" customFormat="1" ht="82.5" customHeight="1">
      <c r="A194" s="49" t="s">
        <v>505</v>
      </c>
      <c r="B194" s="58"/>
      <c r="C194" s="58"/>
      <c r="D194" s="58"/>
      <c r="E194" s="59"/>
      <c r="F194" s="59"/>
      <c r="G194" s="61" t="s">
        <v>746</v>
      </c>
      <c r="H194" s="62" t="s">
        <v>301</v>
      </c>
      <c r="I194" s="62" t="s">
        <v>300</v>
      </c>
      <c r="J194" s="76" t="s">
        <v>548</v>
      </c>
      <c r="K194" s="66" t="s">
        <v>289</v>
      </c>
      <c r="L194" s="54" t="s">
        <v>31</v>
      </c>
      <c r="M194" s="55">
        <v>0</v>
      </c>
      <c r="N194" s="52" t="s">
        <v>248</v>
      </c>
      <c r="O194" s="52" t="s">
        <v>33</v>
      </c>
      <c r="P194" s="52" t="s">
        <v>738</v>
      </c>
      <c r="Q194" s="77" t="s">
        <v>95</v>
      </c>
      <c r="R194" s="78">
        <v>5</v>
      </c>
      <c r="S194" s="79">
        <f>390/1.12</f>
        <v>348.21428571428567</v>
      </c>
      <c r="T194" s="57">
        <f t="shared" si="4"/>
        <v>1741.0714285714284</v>
      </c>
      <c r="U194" s="57">
        <f t="shared" si="3"/>
        <v>1949.9999999999998</v>
      </c>
    </row>
    <row r="195" spans="1:21" s="17" customFormat="1" ht="47.25">
      <c r="A195" s="49" t="s">
        <v>506</v>
      </c>
      <c r="B195" s="58"/>
      <c r="C195" s="58"/>
      <c r="D195" s="58"/>
      <c r="E195" s="59"/>
      <c r="F195" s="59"/>
      <c r="G195" s="80" t="s">
        <v>952</v>
      </c>
      <c r="H195" s="81" t="s">
        <v>108</v>
      </c>
      <c r="I195" s="81" t="s">
        <v>109</v>
      </c>
      <c r="J195" s="82" t="s">
        <v>890</v>
      </c>
      <c r="K195" s="83" t="s">
        <v>110</v>
      </c>
      <c r="L195" s="54" t="s">
        <v>111</v>
      </c>
      <c r="M195" s="55">
        <v>20</v>
      </c>
      <c r="N195" s="52" t="s">
        <v>112</v>
      </c>
      <c r="O195" s="52" t="s">
        <v>33</v>
      </c>
      <c r="P195" s="52" t="s">
        <v>324</v>
      </c>
      <c r="Q195" s="77" t="s">
        <v>95</v>
      </c>
      <c r="R195" s="83">
        <v>1</v>
      </c>
      <c r="S195" s="84">
        <v>200000</v>
      </c>
      <c r="T195" s="84">
        <f>S195*R195</f>
        <v>200000</v>
      </c>
      <c r="U195" s="84">
        <f aca="true" t="shared" si="5" ref="U195:U202">T195*12%+T195</f>
        <v>224000</v>
      </c>
    </row>
    <row r="196" spans="1:21" s="17" customFormat="1" ht="47.25">
      <c r="A196" s="49" t="s">
        <v>507</v>
      </c>
      <c r="B196" s="58"/>
      <c r="C196" s="58"/>
      <c r="D196" s="58"/>
      <c r="E196" s="59"/>
      <c r="F196" s="59"/>
      <c r="G196" s="80" t="s">
        <v>952</v>
      </c>
      <c r="H196" s="81" t="s">
        <v>108</v>
      </c>
      <c r="I196" s="81" t="s">
        <v>109</v>
      </c>
      <c r="J196" s="82" t="s">
        <v>113</v>
      </c>
      <c r="K196" s="52" t="s">
        <v>113</v>
      </c>
      <c r="L196" s="54" t="s">
        <v>111</v>
      </c>
      <c r="M196" s="55">
        <v>20</v>
      </c>
      <c r="N196" s="52" t="s">
        <v>112</v>
      </c>
      <c r="O196" s="52" t="s">
        <v>33</v>
      </c>
      <c r="P196" s="52" t="s">
        <v>324</v>
      </c>
      <c r="Q196" s="77" t="s">
        <v>95</v>
      </c>
      <c r="R196" s="52">
        <v>1</v>
      </c>
      <c r="S196" s="84">
        <v>60000</v>
      </c>
      <c r="T196" s="84">
        <f>S196*R196</f>
        <v>60000</v>
      </c>
      <c r="U196" s="84">
        <f t="shared" si="5"/>
        <v>67200</v>
      </c>
    </row>
    <row r="197" spans="1:21" s="17" customFormat="1" ht="47.25">
      <c r="A197" s="49" t="s">
        <v>508</v>
      </c>
      <c r="B197" s="58"/>
      <c r="C197" s="58"/>
      <c r="D197" s="58"/>
      <c r="E197" s="59"/>
      <c r="F197" s="59"/>
      <c r="G197" s="62" t="s">
        <v>949</v>
      </c>
      <c r="H197" s="81" t="s">
        <v>108</v>
      </c>
      <c r="I197" s="81" t="s">
        <v>109</v>
      </c>
      <c r="J197" s="82" t="s">
        <v>889</v>
      </c>
      <c r="K197" s="52" t="s">
        <v>114</v>
      </c>
      <c r="L197" s="54" t="s">
        <v>111</v>
      </c>
      <c r="M197" s="55">
        <v>20</v>
      </c>
      <c r="N197" s="52" t="s">
        <v>112</v>
      </c>
      <c r="O197" s="52" t="s">
        <v>33</v>
      </c>
      <c r="P197" s="52" t="s">
        <v>324</v>
      </c>
      <c r="Q197" s="77" t="s">
        <v>95</v>
      </c>
      <c r="R197" s="52">
        <v>1</v>
      </c>
      <c r="S197" s="84">
        <v>70000</v>
      </c>
      <c r="T197" s="84">
        <f>S197*R197</f>
        <v>70000</v>
      </c>
      <c r="U197" s="84">
        <f t="shared" si="5"/>
        <v>78400</v>
      </c>
    </row>
    <row r="198" spans="1:21" s="17" customFormat="1" ht="47.25">
      <c r="A198" s="49" t="s">
        <v>509</v>
      </c>
      <c r="B198" s="58"/>
      <c r="C198" s="58"/>
      <c r="D198" s="58"/>
      <c r="E198" s="59"/>
      <c r="F198" s="59"/>
      <c r="G198" s="62" t="s">
        <v>949</v>
      </c>
      <c r="H198" s="81" t="s">
        <v>108</v>
      </c>
      <c r="I198" s="81" t="s">
        <v>109</v>
      </c>
      <c r="J198" s="82" t="s">
        <v>881</v>
      </c>
      <c r="K198" s="52" t="s">
        <v>115</v>
      </c>
      <c r="L198" s="54" t="s">
        <v>111</v>
      </c>
      <c r="M198" s="55">
        <v>20</v>
      </c>
      <c r="N198" s="52" t="s">
        <v>112</v>
      </c>
      <c r="O198" s="52" t="s">
        <v>33</v>
      </c>
      <c r="P198" s="52" t="s">
        <v>324</v>
      </c>
      <c r="Q198" s="77" t="s">
        <v>95</v>
      </c>
      <c r="R198" s="52">
        <v>2</v>
      </c>
      <c r="S198" s="84">
        <v>90000</v>
      </c>
      <c r="T198" s="84">
        <f>S198*R198</f>
        <v>180000</v>
      </c>
      <c r="U198" s="84">
        <f t="shared" si="5"/>
        <v>201600</v>
      </c>
    </row>
    <row r="199" spans="1:21" s="17" customFormat="1" ht="47.25">
      <c r="A199" s="49" t="s">
        <v>510</v>
      </c>
      <c r="B199" s="58"/>
      <c r="C199" s="58"/>
      <c r="D199" s="58"/>
      <c r="E199" s="59"/>
      <c r="F199" s="59"/>
      <c r="G199" s="62" t="s">
        <v>950</v>
      </c>
      <c r="H199" s="81" t="s">
        <v>108</v>
      </c>
      <c r="I199" s="81" t="s">
        <v>109</v>
      </c>
      <c r="J199" s="82" t="s">
        <v>897</v>
      </c>
      <c r="K199" s="60" t="s">
        <v>116</v>
      </c>
      <c r="L199" s="54" t="s">
        <v>111</v>
      </c>
      <c r="M199" s="55">
        <v>20</v>
      </c>
      <c r="N199" s="52" t="s">
        <v>112</v>
      </c>
      <c r="O199" s="52" t="s">
        <v>33</v>
      </c>
      <c r="P199" s="52" t="s">
        <v>324</v>
      </c>
      <c r="Q199" s="77" t="s">
        <v>95</v>
      </c>
      <c r="R199" s="52">
        <v>1</v>
      </c>
      <c r="S199" s="84">
        <v>90000</v>
      </c>
      <c r="T199" s="84">
        <f>S199*R199</f>
        <v>90000</v>
      </c>
      <c r="U199" s="84">
        <f t="shared" si="5"/>
        <v>100800</v>
      </c>
    </row>
    <row r="200" spans="1:21" s="17" customFormat="1" ht="49.5" customHeight="1">
      <c r="A200" s="49" t="s">
        <v>511</v>
      </c>
      <c r="B200" s="58"/>
      <c r="C200" s="58"/>
      <c r="D200" s="58"/>
      <c r="E200" s="59"/>
      <c r="F200" s="59"/>
      <c r="G200" s="80" t="s">
        <v>953</v>
      </c>
      <c r="H200" s="81" t="s">
        <v>117</v>
      </c>
      <c r="I200" s="81" t="s">
        <v>118</v>
      </c>
      <c r="J200" s="81" t="s">
        <v>888</v>
      </c>
      <c r="K200" s="85" t="s">
        <v>119</v>
      </c>
      <c r="L200" s="54" t="s">
        <v>111</v>
      </c>
      <c r="M200" s="55">
        <v>20</v>
      </c>
      <c r="N200" s="52" t="s">
        <v>112</v>
      </c>
      <c r="O200" s="52" t="s">
        <v>33</v>
      </c>
      <c r="P200" s="52" t="s">
        <v>325</v>
      </c>
      <c r="Q200" s="86" t="s">
        <v>95</v>
      </c>
      <c r="R200" s="52">
        <v>4</v>
      </c>
      <c r="S200" s="85">
        <v>200000</v>
      </c>
      <c r="T200" s="85">
        <f>R200*S200</f>
        <v>800000</v>
      </c>
      <c r="U200" s="85">
        <f t="shared" si="5"/>
        <v>896000</v>
      </c>
    </row>
    <row r="201" spans="1:21" s="17" customFormat="1" ht="47.25">
      <c r="A201" s="49" t="s">
        <v>512</v>
      </c>
      <c r="B201" s="58"/>
      <c r="C201" s="58"/>
      <c r="D201" s="58"/>
      <c r="E201" s="59"/>
      <c r="F201" s="59"/>
      <c r="G201" s="62" t="s">
        <v>949</v>
      </c>
      <c r="H201" s="81" t="s">
        <v>117</v>
      </c>
      <c r="I201" s="81" t="s">
        <v>118</v>
      </c>
      <c r="J201" s="81" t="s">
        <v>881</v>
      </c>
      <c r="K201" s="85" t="s">
        <v>115</v>
      </c>
      <c r="L201" s="54" t="s">
        <v>111</v>
      </c>
      <c r="M201" s="55">
        <v>20</v>
      </c>
      <c r="N201" s="52" t="s">
        <v>112</v>
      </c>
      <c r="O201" s="52" t="s">
        <v>33</v>
      </c>
      <c r="P201" s="52" t="s">
        <v>325</v>
      </c>
      <c r="Q201" s="87"/>
      <c r="R201" s="52">
        <v>4</v>
      </c>
      <c r="S201" s="88">
        <v>140000</v>
      </c>
      <c r="T201" s="85">
        <f>R201*S201</f>
        <v>560000</v>
      </c>
      <c r="U201" s="85">
        <f t="shared" si="5"/>
        <v>627200</v>
      </c>
    </row>
    <row r="202" spans="1:21" s="17" customFormat="1" ht="47.25">
      <c r="A202" s="49" t="s">
        <v>513</v>
      </c>
      <c r="B202" s="58"/>
      <c r="C202" s="58"/>
      <c r="D202" s="58"/>
      <c r="E202" s="59"/>
      <c r="F202" s="59"/>
      <c r="G202" s="62" t="s">
        <v>950</v>
      </c>
      <c r="H202" s="81" t="s">
        <v>117</v>
      </c>
      <c r="I202" s="81" t="s">
        <v>118</v>
      </c>
      <c r="J202" s="81" t="s">
        <v>880</v>
      </c>
      <c r="K202" s="85" t="s">
        <v>120</v>
      </c>
      <c r="L202" s="54" t="s">
        <v>111</v>
      </c>
      <c r="M202" s="55">
        <v>20</v>
      </c>
      <c r="N202" s="52" t="s">
        <v>112</v>
      </c>
      <c r="O202" s="52" t="s">
        <v>33</v>
      </c>
      <c r="P202" s="52" t="s">
        <v>325</v>
      </c>
      <c r="Q202" s="89"/>
      <c r="R202" s="56">
        <v>4</v>
      </c>
      <c r="S202" s="88">
        <f>S201</f>
        <v>140000</v>
      </c>
      <c r="T202" s="85">
        <f>R202*S202</f>
        <v>560000</v>
      </c>
      <c r="U202" s="85">
        <f t="shared" si="5"/>
        <v>627200</v>
      </c>
    </row>
    <row r="203" spans="1:21" s="17" customFormat="1" ht="45" customHeight="1">
      <c r="A203" s="90" t="s">
        <v>514</v>
      </c>
      <c r="B203" s="58"/>
      <c r="C203" s="58"/>
      <c r="D203" s="58"/>
      <c r="E203" s="59"/>
      <c r="F203" s="59"/>
      <c r="G203" s="62" t="s">
        <v>754</v>
      </c>
      <c r="H203" s="82" t="s">
        <v>121</v>
      </c>
      <c r="I203" s="82" t="s">
        <v>122</v>
      </c>
      <c r="J203" s="82" t="s">
        <v>887</v>
      </c>
      <c r="K203" s="82" t="s">
        <v>123</v>
      </c>
      <c r="L203" s="54" t="s">
        <v>111</v>
      </c>
      <c r="M203" s="55">
        <v>20</v>
      </c>
      <c r="N203" s="52" t="s">
        <v>112</v>
      </c>
      <c r="O203" s="52" t="s">
        <v>33</v>
      </c>
      <c r="P203" s="52" t="s">
        <v>324</v>
      </c>
      <c r="Q203" s="61" t="s">
        <v>95</v>
      </c>
      <c r="R203" s="56">
        <v>9</v>
      </c>
      <c r="S203" s="57">
        <v>30000</v>
      </c>
      <c r="T203" s="57">
        <v>270000</v>
      </c>
      <c r="U203" s="57">
        <v>302400</v>
      </c>
    </row>
    <row r="204" spans="1:21" s="17" customFormat="1" ht="47.25">
      <c r="A204" s="90" t="s">
        <v>515</v>
      </c>
      <c r="B204" s="58"/>
      <c r="C204" s="58"/>
      <c r="D204" s="58"/>
      <c r="E204" s="59"/>
      <c r="F204" s="59"/>
      <c r="G204" s="62" t="s">
        <v>754</v>
      </c>
      <c r="H204" s="82" t="s">
        <v>121</v>
      </c>
      <c r="I204" s="82" t="s">
        <v>122</v>
      </c>
      <c r="J204" s="82" t="s">
        <v>886</v>
      </c>
      <c r="K204" s="82" t="s">
        <v>885</v>
      </c>
      <c r="L204" s="54" t="s">
        <v>111</v>
      </c>
      <c r="M204" s="55">
        <v>20</v>
      </c>
      <c r="N204" s="52" t="s">
        <v>112</v>
      </c>
      <c r="O204" s="52" t="s">
        <v>33</v>
      </c>
      <c r="P204" s="52" t="s">
        <v>324</v>
      </c>
      <c r="Q204" s="61" t="s">
        <v>95</v>
      </c>
      <c r="R204" s="56">
        <v>9</v>
      </c>
      <c r="S204" s="91">
        <v>10000</v>
      </c>
      <c r="T204" s="91">
        <v>90000</v>
      </c>
      <c r="U204" s="91">
        <v>100800</v>
      </c>
    </row>
    <row r="205" spans="1:21" s="17" customFormat="1" ht="47.25">
      <c r="A205" s="90" t="s">
        <v>516</v>
      </c>
      <c r="B205" s="58"/>
      <c r="C205" s="58"/>
      <c r="D205" s="58"/>
      <c r="E205" s="59"/>
      <c r="F205" s="59"/>
      <c r="G205" s="62" t="s">
        <v>754</v>
      </c>
      <c r="H205" s="82" t="s">
        <v>121</v>
      </c>
      <c r="I205" s="82" t="s">
        <v>122</v>
      </c>
      <c r="J205" s="82" t="s">
        <v>881</v>
      </c>
      <c r="K205" s="82" t="s">
        <v>115</v>
      </c>
      <c r="L205" s="54" t="s">
        <v>111</v>
      </c>
      <c r="M205" s="55">
        <v>20</v>
      </c>
      <c r="N205" s="52" t="s">
        <v>112</v>
      </c>
      <c r="O205" s="52" t="s">
        <v>33</v>
      </c>
      <c r="P205" s="52" t="s">
        <v>324</v>
      </c>
      <c r="Q205" s="61" t="s">
        <v>95</v>
      </c>
      <c r="R205" s="56">
        <v>9</v>
      </c>
      <c r="S205" s="91">
        <v>25000</v>
      </c>
      <c r="T205" s="91">
        <v>225000</v>
      </c>
      <c r="U205" s="91">
        <v>252000</v>
      </c>
    </row>
    <row r="206" spans="1:21" s="17" customFormat="1" ht="47.25">
      <c r="A206" s="90" t="s">
        <v>517</v>
      </c>
      <c r="B206" s="58"/>
      <c r="C206" s="58"/>
      <c r="D206" s="58"/>
      <c r="E206" s="59"/>
      <c r="F206" s="59"/>
      <c r="G206" s="80" t="s">
        <v>949</v>
      </c>
      <c r="H206" s="82" t="s">
        <v>121</v>
      </c>
      <c r="I206" s="82" t="s">
        <v>122</v>
      </c>
      <c r="J206" s="82" t="s">
        <v>880</v>
      </c>
      <c r="K206" s="81" t="s">
        <v>120</v>
      </c>
      <c r="L206" s="54" t="s">
        <v>111</v>
      </c>
      <c r="M206" s="55">
        <v>20</v>
      </c>
      <c r="N206" s="52" t="s">
        <v>112</v>
      </c>
      <c r="O206" s="52" t="s">
        <v>33</v>
      </c>
      <c r="P206" s="52" t="s">
        <v>324</v>
      </c>
      <c r="Q206" s="61" t="s">
        <v>95</v>
      </c>
      <c r="R206" s="92">
        <v>5</v>
      </c>
      <c r="S206" s="91">
        <v>35000</v>
      </c>
      <c r="T206" s="91">
        <v>315000</v>
      </c>
      <c r="U206" s="91">
        <v>352800</v>
      </c>
    </row>
    <row r="207" spans="1:21" s="17" customFormat="1" ht="47.25">
      <c r="A207" s="49" t="s">
        <v>518</v>
      </c>
      <c r="B207" s="58"/>
      <c r="C207" s="58"/>
      <c r="D207" s="58"/>
      <c r="E207" s="59"/>
      <c r="F207" s="59"/>
      <c r="G207" s="62" t="s">
        <v>754</v>
      </c>
      <c r="H207" s="93" t="s">
        <v>124</v>
      </c>
      <c r="I207" s="93" t="s">
        <v>125</v>
      </c>
      <c r="J207" s="93" t="s">
        <v>113</v>
      </c>
      <c r="K207" s="60" t="s">
        <v>113</v>
      </c>
      <c r="L207" s="54" t="s">
        <v>111</v>
      </c>
      <c r="M207" s="55">
        <v>20</v>
      </c>
      <c r="N207" s="52" t="s">
        <v>112</v>
      </c>
      <c r="O207" s="52" t="s">
        <v>33</v>
      </c>
      <c r="P207" s="52" t="s">
        <v>324</v>
      </c>
      <c r="Q207" s="52" t="s">
        <v>95</v>
      </c>
      <c r="R207" s="56">
        <v>1</v>
      </c>
      <c r="S207" s="57">
        <v>360000</v>
      </c>
      <c r="T207" s="57">
        <f>S207*R207</f>
        <v>360000</v>
      </c>
      <c r="U207" s="57">
        <f>T207*12%+T207</f>
        <v>403200</v>
      </c>
    </row>
    <row r="208" spans="1:21" s="17" customFormat="1" ht="47.25">
      <c r="A208" s="90" t="s">
        <v>519</v>
      </c>
      <c r="B208" s="58"/>
      <c r="C208" s="58"/>
      <c r="D208" s="58"/>
      <c r="E208" s="59"/>
      <c r="F208" s="59"/>
      <c r="G208" s="80" t="s">
        <v>952</v>
      </c>
      <c r="H208" s="93" t="s">
        <v>126</v>
      </c>
      <c r="I208" s="93" t="s">
        <v>127</v>
      </c>
      <c r="J208" s="93" t="s">
        <v>884</v>
      </c>
      <c r="K208" s="60" t="s">
        <v>883</v>
      </c>
      <c r="L208" s="54" t="s">
        <v>111</v>
      </c>
      <c r="M208" s="55">
        <v>20</v>
      </c>
      <c r="N208" s="52" t="s">
        <v>112</v>
      </c>
      <c r="O208" s="52" t="s">
        <v>33</v>
      </c>
      <c r="P208" s="52" t="s">
        <v>324</v>
      </c>
      <c r="Q208" s="61" t="s">
        <v>95</v>
      </c>
      <c r="R208" s="56">
        <v>1</v>
      </c>
      <c r="S208" s="84">
        <v>200000</v>
      </c>
      <c r="T208" s="94">
        <f>S208*R208</f>
        <v>200000</v>
      </c>
      <c r="U208" s="94">
        <f>T208*12%+T208</f>
        <v>224000</v>
      </c>
    </row>
    <row r="209" spans="1:21" s="17" customFormat="1" ht="47.25">
      <c r="A209" s="90" t="s">
        <v>520</v>
      </c>
      <c r="B209" s="58"/>
      <c r="C209" s="58"/>
      <c r="D209" s="58"/>
      <c r="E209" s="59"/>
      <c r="F209" s="59"/>
      <c r="G209" s="80" t="s">
        <v>952</v>
      </c>
      <c r="H209" s="93" t="s">
        <v>126</v>
      </c>
      <c r="I209" s="93" t="s">
        <v>127</v>
      </c>
      <c r="J209" s="93" t="s">
        <v>882</v>
      </c>
      <c r="K209" s="60" t="s">
        <v>128</v>
      </c>
      <c r="L209" s="54" t="s">
        <v>111</v>
      </c>
      <c r="M209" s="55">
        <v>20</v>
      </c>
      <c r="N209" s="52" t="s">
        <v>112</v>
      </c>
      <c r="O209" s="52" t="s">
        <v>33</v>
      </c>
      <c r="P209" s="52" t="s">
        <v>324</v>
      </c>
      <c r="Q209" s="61" t="s">
        <v>95</v>
      </c>
      <c r="R209" s="56">
        <v>2</v>
      </c>
      <c r="S209" s="84">
        <v>50000</v>
      </c>
      <c r="T209" s="94">
        <f>S209*R209</f>
        <v>100000</v>
      </c>
      <c r="U209" s="94">
        <f>T209*12%+T209</f>
        <v>112000</v>
      </c>
    </row>
    <row r="210" spans="1:21" s="17" customFormat="1" ht="47.25">
      <c r="A210" s="90" t="s">
        <v>521</v>
      </c>
      <c r="B210" s="58"/>
      <c r="C210" s="58"/>
      <c r="D210" s="58"/>
      <c r="E210" s="59"/>
      <c r="F210" s="59"/>
      <c r="G210" s="80" t="s">
        <v>952</v>
      </c>
      <c r="H210" s="93" t="s">
        <v>126</v>
      </c>
      <c r="I210" s="93" t="s">
        <v>127</v>
      </c>
      <c r="J210" s="93" t="s">
        <v>881</v>
      </c>
      <c r="K210" s="60" t="s">
        <v>115</v>
      </c>
      <c r="L210" s="54" t="s">
        <v>111</v>
      </c>
      <c r="M210" s="55">
        <v>20</v>
      </c>
      <c r="N210" s="52" t="s">
        <v>112</v>
      </c>
      <c r="O210" s="52" t="s">
        <v>33</v>
      </c>
      <c r="P210" s="52" t="s">
        <v>324</v>
      </c>
      <c r="Q210" s="61" t="s">
        <v>95</v>
      </c>
      <c r="R210" s="56">
        <v>1</v>
      </c>
      <c r="S210" s="84">
        <f>S209</f>
        <v>50000</v>
      </c>
      <c r="T210" s="94">
        <f>S210*R210</f>
        <v>50000</v>
      </c>
      <c r="U210" s="94">
        <f>T210*12%+T210</f>
        <v>56000</v>
      </c>
    </row>
    <row r="211" spans="1:21" s="17" customFormat="1" ht="47.25">
      <c r="A211" s="90" t="s">
        <v>522</v>
      </c>
      <c r="B211" s="58"/>
      <c r="C211" s="58"/>
      <c r="D211" s="58"/>
      <c r="E211" s="59"/>
      <c r="F211" s="59"/>
      <c r="G211" s="80" t="s">
        <v>952</v>
      </c>
      <c r="H211" s="93" t="s">
        <v>126</v>
      </c>
      <c r="I211" s="93" t="s">
        <v>127</v>
      </c>
      <c r="J211" s="93" t="s">
        <v>880</v>
      </c>
      <c r="K211" s="60" t="s">
        <v>120</v>
      </c>
      <c r="L211" s="54" t="s">
        <v>111</v>
      </c>
      <c r="M211" s="55">
        <v>20</v>
      </c>
      <c r="N211" s="52" t="s">
        <v>112</v>
      </c>
      <c r="O211" s="52" t="s">
        <v>33</v>
      </c>
      <c r="P211" s="52" t="s">
        <v>324</v>
      </c>
      <c r="Q211" s="61" t="s">
        <v>95</v>
      </c>
      <c r="R211" s="56">
        <v>1</v>
      </c>
      <c r="S211" s="84">
        <f>S210</f>
        <v>50000</v>
      </c>
      <c r="T211" s="94">
        <f>S211*R211</f>
        <v>50000</v>
      </c>
      <c r="U211" s="94">
        <f>T211*12%+T211</f>
        <v>56000</v>
      </c>
    </row>
    <row r="212" spans="1:21" s="17" customFormat="1" ht="47.25">
      <c r="A212" s="49" t="s">
        <v>523</v>
      </c>
      <c r="B212" s="58"/>
      <c r="C212" s="58"/>
      <c r="D212" s="58"/>
      <c r="E212" s="59"/>
      <c r="F212" s="59"/>
      <c r="G212" s="52" t="s">
        <v>954</v>
      </c>
      <c r="H212" s="82" t="s">
        <v>129</v>
      </c>
      <c r="I212" s="82" t="s">
        <v>130</v>
      </c>
      <c r="J212" s="82" t="s">
        <v>878</v>
      </c>
      <c r="K212" s="60" t="s">
        <v>879</v>
      </c>
      <c r="L212" s="54" t="s">
        <v>111</v>
      </c>
      <c r="M212" s="55">
        <v>20</v>
      </c>
      <c r="N212" s="52" t="s">
        <v>112</v>
      </c>
      <c r="O212" s="52" t="s">
        <v>33</v>
      </c>
      <c r="P212" s="52" t="s">
        <v>324</v>
      </c>
      <c r="Q212" s="52" t="s">
        <v>95</v>
      </c>
      <c r="R212" s="56">
        <v>41</v>
      </c>
      <c r="S212" s="57">
        <f>T212/R212</f>
        <v>13243.90243902439</v>
      </c>
      <c r="T212" s="57">
        <f>'[1]Расш по ОС и НА (2)'!$AZ$27</f>
        <v>543000</v>
      </c>
      <c r="U212" s="57">
        <f aca="true" t="shared" si="6" ref="U212:U232">T212*12%+T212</f>
        <v>608160</v>
      </c>
    </row>
    <row r="213" spans="1:21" s="17" customFormat="1" ht="63">
      <c r="A213" s="49">
        <f aca="true" t="shared" si="7" ref="A213:A226">A212+1</f>
        <v>13</v>
      </c>
      <c r="B213" s="58"/>
      <c r="C213" s="58"/>
      <c r="D213" s="58"/>
      <c r="E213" s="59"/>
      <c r="F213" s="59"/>
      <c r="G213" s="62" t="s">
        <v>955</v>
      </c>
      <c r="H213" s="82" t="s">
        <v>131</v>
      </c>
      <c r="I213" s="82" t="s">
        <v>132</v>
      </c>
      <c r="J213" s="82" t="s">
        <v>877</v>
      </c>
      <c r="K213" s="60" t="s">
        <v>874</v>
      </c>
      <c r="L213" s="54" t="s">
        <v>111</v>
      </c>
      <c r="M213" s="55">
        <v>20</v>
      </c>
      <c r="N213" s="52" t="s">
        <v>112</v>
      </c>
      <c r="O213" s="52" t="s">
        <v>33</v>
      </c>
      <c r="P213" s="52" t="s">
        <v>324</v>
      </c>
      <c r="Q213" s="52" t="s">
        <v>95</v>
      </c>
      <c r="R213" s="52">
        <v>1</v>
      </c>
      <c r="S213" s="57">
        <v>121000</v>
      </c>
      <c r="T213" s="57">
        <f aca="true" t="shared" si="8" ref="T213:T249">S213*R213</f>
        <v>121000</v>
      </c>
      <c r="U213" s="57">
        <f t="shared" si="6"/>
        <v>135520</v>
      </c>
    </row>
    <row r="214" spans="1:21" s="17" customFormat="1" ht="78.75">
      <c r="A214" s="49">
        <f t="shared" si="7"/>
        <v>14</v>
      </c>
      <c r="B214" s="58"/>
      <c r="C214" s="58"/>
      <c r="D214" s="58"/>
      <c r="E214" s="59"/>
      <c r="F214" s="59"/>
      <c r="G214" s="95" t="s">
        <v>954</v>
      </c>
      <c r="H214" s="82" t="s">
        <v>133</v>
      </c>
      <c r="I214" s="82" t="s">
        <v>134</v>
      </c>
      <c r="J214" s="82" t="s">
        <v>876</v>
      </c>
      <c r="K214" s="60" t="s">
        <v>875</v>
      </c>
      <c r="L214" s="54" t="s">
        <v>111</v>
      </c>
      <c r="M214" s="55">
        <v>20</v>
      </c>
      <c r="N214" s="52" t="s">
        <v>112</v>
      </c>
      <c r="O214" s="52" t="s">
        <v>33</v>
      </c>
      <c r="P214" s="52" t="s">
        <v>324</v>
      </c>
      <c r="Q214" s="52" t="s">
        <v>95</v>
      </c>
      <c r="R214" s="52">
        <v>4</v>
      </c>
      <c r="S214" s="57">
        <v>43819</v>
      </c>
      <c r="T214" s="57">
        <f t="shared" si="8"/>
        <v>175276</v>
      </c>
      <c r="U214" s="57">
        <f t="shared" si="6"/>
        <v>196309.12</v>
      </c>
    </row>
    <row r="215" spans="1:21" s="17" customFormat="1" ht="47.25">
      <c r="A215" s="49">
        <f t="shared" si="7"/>
        <v>15</v>
      </c>
      <c r="B215" s="58"/>
      <c r="C215" s="58"/>
      <c r="D215" s="58"/>
      <c r="E215" s="59"/>
      <c r="F215" s="59"/>
      <c r="G215" s="95" t="s">
        <v>954</v>
      </c>
      <c r="H215" s="82" t="s">
        <v>135</v>
      </c>
      <c r="I215" s="82" t="s">
        <v>136</v>
      </c>
      <c r="J215" s="82" t="s">
        <v>873</v>
      </c>
      <c r="K215" s="60" t="s">
        <v>137</v>
      </c>
      <c r="L215" s="54" t="s">
        <v>111</v>
      </c>
      <c r="M215" s="55">
        <v>20</v>
      </c>
      <c r="N215" s="52" t="s">
        <v>112</v>
      </c>
      <c r="O215" s="52" t="s">
        <v>33</v>
      </c>
      <c r="P215" s="52" t="s">
        <v>324</v>
      </c>
      <c r="Q215" s="52" t="s">
        <v>95</v>
      </c>
      <c r="R215" s="52">
        <v>9</v>
      </c>
      <c r="S215" s="57">
        <v>13500</v>
      </c>
      <c r="T215" s="57">
        <f t="shared" si="8"/>
        <v>121500</v>
      </c>
      <c r="U215" s="57">
        <f t="shared" si="6"/>
        <v>136080</v>
      </c>
    </row>
    <row r="216" spans="1:21" s="17" customFormat="1" ht="47.25">
      <c r="A216" s="49">
        <f>A215+1</f>
        <v>16</v>
      </c>
      <c r="B216" s="58"/>
      <c r="C216" s="58"/>
      <c r="D216" s="58"/>
      <c r="E216" s="59"/>
      <c r="F216" s="59"/>
      <c r="G216" s="52" t="s">
        <v>755</v>
      </c>
      <c r="H216" s="52" t="s">
        <v>138</v>
      </c>
      <c r="I216" s="56" t="str">
        <f>'[1]Расш по ОС и НА (2)'!$Q$53</f>
        <v>Микроволновая печь</v>
      </c>
      <c r="J216" s="52" t="s">
        <v>872</v>
      </c>
      <c r="K216" s="56" t="s">
        <v>785</v>
      </c>
      <c r="L216" s="54" t="s">
        <v>31</v>
      </c>
      <c r="M216" s="55">
        <v>0</v>
      </c>
      <c r="N216" s="52" t="s">
        <v>112</v>
      </c>
      <c r="O216" s="52" t="s">
        <v>33</v>
      </c>
      <c r="P216" s="52" t="s">
        <v>326</v>
      </c>
      <c r="Q216" s="52" t="s">
        <v>95</v>
      </c>
      <c r="R216" s="56">
        <v>1</v>
      </c>
      <c r="S216" s="57">
        <v>24835</v>
      </c>
      <c r="T216" s="57">
        <f>S216</f>
        <v>24835</v>
      </c>
      <c r="U216" s="57">
        <f t="shared" si="6"/>
        <v>27815.2</v>
      </c>
    </row>
    <row r="217" spans="1:21" s="17" customFormat="1" ht="63">
      <c r="A217" s="49">
        <f t="shared" si="7"/>
        <v>17</v>
      </c>
      <c r="B217" s="58"/>
      <c r="C217" s="58"/>
      <c r="D217" s="58"/>
      <c r="E217" s="59"/>
      <c r="F217" s="59"/>
      <c r="G217" s="95">
        <v>40574</v>
      </c>
      <c r="H217" s="82" t="s">
        <v>139</v>
      </c>
      <c r="I217" s="82" t="s">
        <v>787</v>
      </c>
      <c r="J217" s="82" t="s">
        <v>871</v>
      </c>
      <c r="K217" s="82" t="s">
        <v>786</v>
      </c>
      <c r="L217" s="54" t="s">
        <v>31</v>
      </c>
      <c r="M217" s="55">
        <v>0</v>
      </c>
      <c r="N217" s="52" t="s">
        <v>32</v>
      </c>
      <c r="O217" s="52" t="s">
        <v>33</v>
      </c>
      <c r="P217" s="52" t="s">
        <v>327</v>
      </c>
      <c r="Q217" s="52" t="s">
        <v>95</v>
      </c>
      <c r="R217" s="56">
        <v>6</v>
      </c>
      <c r="S217" s="57">
        <v>8278.33</v>
      </c>
      <c r="T217" s="57">
        <f t="shared" si="8"/>
        <v>49669.979999999996</v>
      </c>
      <c r="U217" s="57">
        <f t="shared" si="6"/>
        <v>55630.37759999999</v>
      </c>
    </row>
    <row r="218" spans="1:21" s="17" customFormat="1" ht="47.25">
      <c r="A218" s="49">
        <f t="shared" si="7"/>
        <v>18</v>
      </c>
      <c r="B218" s="58"/>
      <c r="C218" s="58"/>
      <c r="D218" s="58"/>
      <c r="E218" s="59"/>
      <c r="F218" s="59"/>
      <c r="G218" s="52" t="s">
        <v>756</v>
      </c>
      <c r="H218" s="82" t="s">
        <v>141</v>
      </c>
      <c r="I218" s="82" t="s">
        <v>788</v>
      </c>
      <c r="J218" s="82" t="s">
        <v>870</v>
      </c>
      <c r="K218" s="82" t="s">
        <v>789</v>
      </c>
      <c r="L218" s="54" t="s">
        <v>31</v>
      </c>
      <c r="M218" s="55">
        <v>0</v>
      </c>
      <c r="N218" s="52" t="s">
        <v>140</v>
      </c>
      <c r="O218" s="52" t="s">
        <v>33</v>
      </c>
      <c r="P218" s="52" t="s">
        <v>327</v>
      </c>
      <c r="Q218" s="52" t="s">
        <v>95</v>
      </c>
      <c r="R218" s="56">
        <v>2</v>
      </c>
      <c r="S218" s="57">
        <v>60000</v>
      </c>
      <c r="T218" s="57">
        <f>S218*R218</f>
        <v>120000</v>
      </c>
      <c r="U218" s="57">
        <f t="shared" si="6"/>
        <v>134400</v>
      </c>
    </row>
    <row r="219" spans="1:21" s="17" customFormat="1" ht="47.25">
      <c r="A219" s="49">
        <f t="shared" si="7"/>
        <v>19</v>
      </c>
      <c r="B219" s="58"/>
      <c r="C219" s="58"/>
      <c r="D219" s="58"/>
      <c r="E219" s="59"/>
      <c r="F219" s="59"/>
      <c r="G219" s="52" t="s">
        <v>757</v>
      </c>
      <c r="H219" s="52" t="s">
        <v>142</v>
      </c>
      <c r="I219" s="52" t="s">
        <v>143</v>
      </c>
      <c r="J219" s="52" t="s">
        <v>869</v>
      </c>
      <c r="K219" s="52" t="s">
        <v>790</v>
      </c>
      <c r="L219" s="54" t="s">
        <v>31</v>
      </c>
      <c r="M219" s="55">
        <v>0</v>
      </c>
      <c r="N219" s="52" t="s">
        <v>140</v>
      </c>
      <c r="O219" s="52" t="s">
        <v>33</v>
      </c>
      <c r="P219" s="52" t="s">
        <v>328</v>
      </c>
      <c r="Q219" s="52" t="s">
        <v>95</v>
      </c>
      <c r="R219" s="56">
        <v>1</v>
      </c>
      <c r="S219" s="57">
        <v>43350</v>
      </c>
      <c r="T219" s="57">
        <f t="shared" si="8"/>
        <v>43350</v>
      </c>
      <c r="U219" s="57">
        <f t="shared" si="6"/>
        <v>48552</v>
      </c>
    </row>
    <row r="220" spans="1:21" s="17" customFormat="1" ht="47.25">
      <c r="A220" s="49">
        <f t="shared" si="7"/>
        <v>20</v>
      </c>
      <c r="B220" s="58"/>
      <c r="C220" s="58"/>
      <c r="D220" s="58"/>
      <c r="E220" s="59"/>
      <c r="F220" s="59"/>
      <c r="G220" s="52" t="s">
        <v>755</v>
      </c>
      <c r="H220" s="82" t="s">
        <v>791</v>
      </c>
      <c r="I220" s="82" t="s">
        <v>792</v>
      </c>
      <c r="J220" s="82" t="s">
        <v>145</v>
      </c>
      <c r="K220" s="82" t="s">
        <v>144</v>
      </c>
      <c r="L220" s="54" t="s">
        <v>31</v>
      </c>
      <c r="M220" s="55">
        <v>0</v>
      </c>
      <c r="N220" s="52" t="s">
        <v>112</v>
      </c>
      <c r="O220" s="52" t="s">
        <v>33</v>
      </c>
      <c r="P220" s="52" t="s">
        <v>327</v>
      </c>
      <c r="Q220" s="52" t="s">
        <v>95</v>
      </c>
      <c r="R220" s="56">
        <v>3</v>
      </c>
      <c r="S220" s="57">
        <v>10281.67</v>
      </c>
      <c r="T220" s="57">
        <f t="shared" si="8"/>
        <v>30845.010000000002</v>
      </c>
      <c r="U220" s="57">
        <f t="shared" si="6"/>
        <v>34546.4112</v>
      </c>
    </row>
    <row r="221" spans="1:21" s="17" customFormat="1" ht="47.25">
      <c r="A221" s="49" t="s">
        <v>524</v>
      </c>
      <c r="B221" s="58"/>
      <c r="C221" s="58"/>
      <c r="D221" s="58"/>
      <c r="E221" s="59"/>
      <c r="F221" s="59"/>
      <c r="G221" s="52" t="s">
        <v>956</v>
      </c>
      <c r="H221" s="82" t="s">
        <v>146</v>
      </c>
      <c r="I221" s="82" t="s">
        <v>793</v>
      </c>
      <c r="J221" s="82" t="s">
        <v>868</v>
      </c>
      <c r="K221" s="82" t="s">
        <v>794</v>
      </c>
      <c r="L221" s="54" t="s">
        <v>31</v>
      </c>
      <c r="M221" s="55">
        <v>0</v>
      </c>
      <c r="N221" s="52" t="s">
        <v>217</v>
      </c>
      <c r="O221" s="52" t="s">
        <v>733</v>
      </c>
      <c r="P221" s="52" t="s">
        <v>984</v>
      </c>
      <c r="Q221" s="52" t="s">
        <v>95</v>
      </c>
      <c r="R221" s="56">
        <v>2</v>
      </c>
      <c r="S221" s="57">
        <v>155477.93</v>
      </c>
      <c r="T221" s="57">
        <f t="shared" si="8"/>
        <v>310955.86</v>
      </c>
      <c r="U221" s="57">
        <f t="shared" si="6"/>
        <v>348270.5632</v>
      </c>
    </row>
    <row r="222" spans="1:21" s="17" customFormat="1" ht="62.25" customHeight="1">
      <c r="A222" s="49">
        <f t="shared" si="7"/>
        <v>22</v>
      </c>
      <c r="B222" s="58"/>
      <c r="C222" s="58"/>
      <c r="D222" s="58"/>
      <c r="E222" s="59"/>
      <c r="F222" s="59"/>
      <c r="G222" s="52" t="s">
        <v>758</v>
      </c>
      <c r="H222" s="82" t="s">
        <v>147</v>
      </c>
      <c r="I222" s="82" t="s">
        <v>795</v>
      </c>
      <c r="J222" s="82" t="s">
        <v>867</v>
      </c>
      <c r="K222" s="82" t="s">
        <v>796</v>
      </c>
      <c r="L222" s="54" t="s">
        <v>31</v>
      </c>
      <c r="M222" s="55">
        <v>0</v>
      </c>
      <c r="N222" s="52" t="s">
        <v>217</v>
      </c>
      <c r="O222" s="52" t="s">
        <v>733</v>
      </c>
      <c r="P222" s="52" t="s">
        <v>984</v>
      </c>
      <c r="Q222" s="52" t="s">
        <v>95</v>
      </c>
      <c r="R222" s="56">
        <v>2</v>
      </c>
      <c r="S222" s="57">
        <v>47800</v>
      </c>
      <c r="T222" s="57">
        <f t="shared" si="8"/>
        <v>95600</v>
      </c>
      <c r="U222" s="57">
        <f t="shared" si="6"/>
        <v>107072</v>
      </c>
    </row>
    <row r="223" spans="1:21" s="17" customFormat="1" ht="47.25">
      <c r="A223" s="49">
        <f t="shared" si="7"/>
        <v>23</v>
      </c>
      <c r="B223" s="58"/>
      <c r="C223" s="58"/>
      <c r="D223" s="58"/>
      <c r="E223" s="59"/>
      <c r="F223" s="59"/>
      <c r="G223" s="52" t="s">
        <v>759</v>
      </c>
      <c r="H223" s="96" t="s">
        <v>776</v>
      </c>
      <c r="I223" s="96" t="s">
        <v>777</v>
      </c>
      <c r="J223" s="96" t="s">
        <v>775</v>
      </c>
      <c r="K223" s="96" t="s">
        <v>775</v>
      </c>
      <c r="L223" s="54" t="s">
        <v>31</v>
      </c>
      <c r="M223" s="55">
        <v>0</v>
      </c>
      <c r="N223" s="52" t="s">
        <v>112</v>
      </c>
      <c r="O223" s="52" t="s">
        <v>33</v>
      </c>
      <c r="P223" s="52" t="s">
        <v>327</v>
      </c>
      <c r="Q223" s="52" t="s">
        <v>95</v>
      </c>
      <c r="R223" s="56">
        <v>1</v>
      </c>
      <c r="S223" s="57">
        <v>437500</v>
      </c>
      <c r="T223" s="57">
        <f t="shared" si="8"/>
        <v>437500</v>
      </c>
      <c r="U223" s="57">
        <f t="shared" si="6"/>
        <v>490000</v>
      </c>
    </row>
    <row r="224" spans="1:21" s="17" customFormat="1" ht="47.25">
      <c r="A224" s="49">
        <f t="shared" si="7"/>
        <v>24</v>
      </c>
      <c r="B224" s="58"/>
      <c r="C224" s="58"/>
      <c r="D224" s="58"/>
      <c r="E224" s="59"/>
      <c r="F224" s="59"/>
      <c r="G224" s="52" t="s">
        <v>759</v>
      </c>
      <c r="H224" s="82" t="s">
        <v>148</v>
      </c>
      <c r="I224" s="82" t="s">
        <v>149</v>
      </c>
      <c r="J224" s="82" t="s">
        <v>865</v>
      </c>
      <c r="K224" s="82" t="s">
        <v>866</v>
      </c>
      <c r="L224" s="54" t="s">
        <v>31</v>
      </c>
      <c r="M224" s="55">
        <v>0</v>
      </c>
      <c r="N224" s="52" t="s">
        <v>140</v>
      </c>
      <c r="O224" s="52" t="s">
        <v>33</v>
      </c>
      <c r="P224" s="52" t="s">
        <v>327</v>
      </c>
      <c r="Q224" s="52" t="s">
        <v>95</v>
      </c>
      <c r="R224" s="56">
        <v>12</v>
      </c>
      <c r="S224" s="57">
        <v>20000</v>
      </c>
      <c r="T224" s="57">
        <f t="shared" si="8"/>
        <v>240000</v>
      </c>
      <c r="U224" s="57">
        <f t="shared" si="6"/>
        <v>268800</v>
      </c>
    </row>
    <row r="225" spans="1:21" s="17" customFormat="1" ht="47.25">
      <c r="A225" s="49">
        <f t="shared" si="7"/>
        <v>25</v>
      </c>
      <c r="B225" s="58"/>
      <c r="C225" s="58"/>
      <c r="D225" s="58"/>
      <c r="E225" s="59"/>
      <c r="F225" s="59"/>
      <c r="G225" s="52" t="s">
        <v>760</v>
      </c>
      <c r="H225" s="82" t="s">
        <v>150</v>
      </c>
      <c r="I225" s="82" t="s">
        <v>151</v>
      </c>
      <c r="J225" s="82" t="s">
        <v>898</v>
      </c>
      <c r="K225" s="82" t="s">
        <v>797</v>
      </c>
      <c r="L225" s="54" t="s">
        <v>31</v>
      </c>
      <c r="M225" s="55">
        <v>0</v>
      </c>
      <c r="N225" s="52" t="s">
        <v>217</v>
      </c>
      <c r="O225" s="52" t="s">
        <v>733</v>
      </c>
      <c r="P225" s="52" t="s">
        <v>984</v>
      </c>
      <c r="Q225" s="52" t="s">
        <v>95</v>
      </c>
      <c r="R225" s="56">
        <v>2</v>
      </c>
      <c r="S225" s="57">
        <v>56000</v>
      </c>
      <c r="T225" s="57">
        <f t="shared" si="8"/>
        <v>112000</v>
      </c>
      <c r="U225" s="57">
        <f t="shared" si="6"/>
        <v>125440</v>
      </c>
    </row>
    <row r="226" spans="1:21" s="17" customFormat="1" ht="75.75" customHeight="1">
      <c r="A226" s="49">
        <f t="shared" si="7"/>
        <v>26</v>
      </c>
      <c r="B226" s="58"/>
      <c r="C226" s="58"/>
      <c r="D226" s="58"/>
      <c r="E226" s="59"/>
      <c r="F226" s="59"/>
      <c r="G226" s="52" t="s">
        <v>760</v>
      </c>
      <c r="H226" s="52" t="s">
        <v>152</v>
      </c>
      <c r="I226" s="82" t="s">
        <v>153</v>
      </c>
      <c r="J226" s="52" t="s">
        <v>899</v>
      </c>
      <c r="K226" s="60" t="s">
        <v>798</v>
      </c>
      <c r="L226" s="54" t="s">
        <v>31</v>
      </c>
      <c r="M226" s="55">
        <v>0</v>
      </c>
      <c r="N226" s="52" t="s">
        <v>217</v>
      </c>
      <c r="O226" s="52" t="s">
        <v>733</v>
      </c>
      <c r="P226" s="52" t="s">
        <v>984</v>
      </c>
      <c r="Q226" s="52" t="s">
        <v>95</v>
      </c>
      <c r="R226" s="56">
        <v>2</v>
      </c>
      <c r="S226" s="57">
        <v>16217</v>
      </c>
      <c r="T226" s="57">
        <f t="shared" si="8"/>
        <v>32434</v>
      </c>
      <c r="U226" s="57">
        <f t="shared" si="6"/>
        <v>36326.08</v>
      </c>
    </row>
    <row r="227" spans="1:21" s="17" customFormat="1" ht="78" customHeight="1">
      <c r="A227" s="49" t="s">
        <v>525</v>
      </c>
      <c r="B227" s="58"/>
      <c r="C227" s="58"/>
      <c r="D227" s="58"/>
      <c r="E227" s="59"/>
      <c r="F227" s="59"/>
      <c r="G227" s="52" t="s">
        <v>761</v>
      </c>
      <c r="H227" s="52" t="s">
        <v>154</v>
      </c>
      <c r="I227" s="52" t="s">
        <v>155</v>
      </c>
      <c r="J227" s="52" t="s">
        <v>864</v>
      </c>
      <c r="K227" s="96" t="s">
        <v>156</v>
      </c>
      <c r="L227" s="54" t="s">
        <v>111</v>
      </c>
      <c r="M227" s="55">
        <v>0</v>
      </c>
      <c r="N227" s="52" t="s">
        <v>217</v>
      </c>
      <c r="O227" s="52" t="s">
        <v>733</v>
      </c>
      <c r="P227" s="52" t="s">
        <v>908</v>
      </c>
      <c r="Q227" s="52" t="s">
        <v>95</v>
      </c>
      <c r="R227" s="52">
        <v>1</v>
      </c>
      <c r="S227" s="57">
        <f>8500/1.12</f>
        <v>7589.285714285714</v>
      </c>
      <c r="T227" s="57">
        <f aca="true" t="shared" si="9" ref="T227:T232">S227*R227</f>
        <v>7589.285714285714</v>
      </c>
      <c r="U227" s="57">
        <f t="shared" si="6"/>
        <v>8500</v>
      </c>
    </row>
    <row r="228" spans="1:21" s="17" customFormat="1" ht="62.25" customHeight="1">
      <c r="A228" s="49" t="s">
        <v>526</v>
      </c>
      <c r="B228" s="58"/>
      <c r="C228" s="58"/>
      <c r="D228" s="58"/>
      <c r="E228" s="59"/>
      <c r="F228" s="59"/>
      <c r="G228" s="52" t="s">
        <v>761</v>
      </c>
      <c r="H228" s="52" t="s">
        <v>154</v>
      </c>
      <c r="I228" s="52" t="s">
        <v>155</v>
      </c>
      <c r="J228" s="52" t="s">
        <v>863</v>
      </c>
      <c r="K228" s="97" t="s">
        <v>157</v>
      </c>
      <c r="L228" s="54" t="s">
        <v>111</v>
      </c>
      <c r="M228" s="55">
        <v>0</v>
      </c>
      <c r="N228" s="52" t="s">
        <v>217</v>
      </c>
      <c r="O228" s="52" t="s">
        <v>733</v>
      </c>
      <c r="P228" s="52" t="s">
        <v>908</v>
      </c>
      <c r="Q228" s="52" t="s">
        <v>95</v>
      </c>
      <c r="R228" s="52">
        <v>2</v>
      </c>
      <c r="S228" s="57">
        <f>4500/1.12</f>
        <v>4017.8571428571427</v>
      </c>
      <c r="T228" s="57">
        <f t="shared" si="9"/>
        <v>8035.714285714285</v>
      </c>
      <c r="U228" s="57">
        <f t="shared" si="6"/>
        <v>9000</v>
      </c>
    </row>
    <row r="229" spans="1:21" s="17" customFormat="1" ht="54" customHeight="1">
      <c r="A229" s="49" t="s">
        <v>527</v>
      </c>
      <c r="B229" s="58"/>
      <c r="C229" s="58"/>
      <c r="D229" s="58"/>
      <c r="E229" s="59"/>
      <c r="F229" s="59"/>
      <c r="G229" s="52" t="s">
        <v>761</v>
      </c>
      <c r="H229" s="52" t="s">
        <v>154</v>
      </c>
      <c r="I229" s="52" t="s">
        <v>155</v>
      </c>
      <c r="J229" s="96" t="s">
        <v>862</v>
      </c>
      <c r="K229" s="96" t="s">
        <v>302</v>
      </c>
      <c r="L229" s="54" t="s">
        <v>111</v>
      </c>
      <c r="M229" s="55">
        <v>0</v>
      </c>
      <c r="N229" s="52" t="s">
        <v>217</v>
      </c>
      <c r="O229" s="52" t="s">
        <v>733</v>
      </c>
      <c r="P229" s="52" t="s">
        <v>908</v>
      </c>
      <c r="Q229" s="52" t="s">
        <v>95</v>
      </c>
      <c r="R229" s="52">
        <v>1</v>
      </c>
      <c r="S229" s="57">
        <f>(108000)/1.12</f>
        <v>96428.57142857142</v>
      </c>
      <c r="T229" s="57">
        <f t="shared" si="9"/>
        <v>96428.57142857142</v>
      </c>
      <c r="U229" s="57">
        <f t="shared" si="6"/>
        <v>107999.99999999999</v>
      </c>
    </row>
    <row r="230" spans="1:21" s="17" customFormat="1" ht="60.75" customHeight="1">
      <c r="A230" s="49" t="s">
        <v>528</v>
      </c>
      <c r="B230" s="58"/>
      <c r="C230" s="58"/>
      <c r="D230" s="58"/>
      <c r="E230" s="59"/>
      <c r="F230" s="59"/>
      <c r="G230" s="52" t="s">
        <v>761</v>
      </c>
      <c r="H230" s="52" t="s">
        <v>154</v>
      </c>
      <c r="I230" s="52" t="s">
        <v>155</v>
      </c>
      <c r="J230" s="96" t="s">
        <v>861</v>
      </c>
      <c r="K230" s="96" t="s">
        <v>303</v>
      </c>
      <c r="L230" s="54" t="s">
        <v>111</v>
      </c>
      <c r="M230" s="55">
        <v>0</v>
      </c>
      <c r="N230" s="52" t="s">
        <v>217</v>
      </c>
      <c r="O230" s="52" t="s">
        <v>733</v>
      </c>
      <c r="P230" s="52" t="s">
        <v>908</v>
      </c>
      <c r="Q230" s="52" t="s">
        <v>95</v>
      </c>
      <c r="R230" s="52">
        <v>1</v>
      </c>
      <c r="S230" s="57">
        <f>(6500)/1.12</f>
        <v>5803.571428571428</v>
      </c>
      <c r="T230" s="57">
        <f t="shared" si="9"/>
        <v>5803.571428571428</v>
      </c>
      <c r="U230" s="57">
        <f>T230*12%+T230</f>
        <v>6500</v>
      </c>
    </row>
    <row r="231" spans="1:21" s="17" customFormat="1" ht="63.75" customHeight="1">
      <c r="A231" s="49" t="s">
        <v>529</v>
      </c>
      <c r="B231" s="58"/>
      <c r="C231" s="58"/>
      <c r="D231" s="58"/>
      <c r="E231" s="59"/>
      <c r="F231" s="59"/>
      <c r="G231" s="52" t="s">
        <v>761</v>
      </c>
      <c r="H231" s="52" t="s">
        <v>154</v>
      </c>
      <c r="I231" s="52" t="s">
        <v>155</v>
      </c>
      <c r="J231" s="96" t="s">
        <v>860</v>
      </c>
      <c r="K231" s="96" t="s">
        <v>158</v>
      </c>
      <c r="L231" s="54" t="s">
        <v>111</v>
      </c>
      <c r="M231" s="55">
        <v>0</v>
      </c>
      <c r="N231" s="52" t="s">
        <v>217</v>
      </c>
      <c r="O231" s="52" t="s">
        <v>733</v>
      </c>
      <c r="P231" s="52" t="s">
        <v>908</v>
      </c>
      <c r="Q231" s="52" t="s">
        <v>95</v>
      </c>
      <c r="R231" s="52">
        <v>1</v>
      </c>
      <c r="S231" s="57">
        <f>166188/1.12</f>
        <v>148382.14285714284</v>
      </c>
      <c r="T231" s="57">
        <f t="shared" si="9"/>
        <v>148382.14285714284</v>
      </c>
      <c r="U231" s="57">
        <f t="shared" si="6"/>
        <v>166187.99999999997</v>
      </c>
    </row>
    <row r="232" spans="1:21" s="17" customFormat="1" ht="61.5" customHeight="1">
      <c r="A232" s="49" t="s">
        <v>530</v>
      </c>
      <c r="B232" s="58"/>
      <c r="C232" s="58"/>
      <c r="D232" s="58"/>
      <c r="E232" s="59"/>
      <c r="F232" s="59"/>
      <c r="G232" s="52" t="s">
        <v>761</v>
      </c>
      <c r="H232" s="52" t="s">
        <v>154</v>
      </c>
      <c r="I232" s="52" t="s">
        <v>155</v>
      </c>
      <c r="J232" s="52" t="s">
        <v>859</v>
      </c>
      <c r="K232" s="98" t="s">
        <v>159</v>
      </c>
      <c r="L232" s="54" t="s">
        <v>111</v>
      </c>
      <c r="M232" s="55">
        <v>0</v>
      </c>
      <c r="N232" s="52" t="s">
        <v>217</v>
      </c>
      <c r="O232" s="52" t="s">
        <v>733</v>
      </c>
      <c r="P232" s="52" t="s">
        <v>908</v>
      </c>
      <c r="Q232" s="52" t="s">
        <v>95</v>
      </c>
      <c r="R232" s="52">
        <v>6</v>
      </c>
      <c r="S232" s="57">
        <f>167450/1.12</f>
        <v>149508.92857142855</v>
      </c>
      <c r="T232" s="57">
        <f t="shared" si="9"/>
        <v>897053.5714285714</v>
      </c>
      <c r="U232" s="57">
        <f t="shared" si="6"/>
        <v>1004699.9999999999</v>
      </c>
    </row>
    <row r="233" spans="1:21" s="17" customFormat="1" ht="79.5" customHeight="1">
      <c r="A233" s="49" t="s">
        <v>531</v>
      </c>
      <c r="B233" s="58"/>
      <c r="C233" s="58"/>
      <c r="D233" s="58"/>
      <c r="E233" s="59"/>
      <c r="F233" s="59"/>
      <c r="G233" s="99">
        <v>44182</v>
      </c>
      <c r="H233" s="52" t="s">
        <v>160</v>
      </c>
      <c r="I233" s="52" t="s">
        <v>161</v>
      </c>
      <c r="J233" s="52" t="s">
        <v>858</v>
      </c>
      <c r="K233" s="52" t="s">
        <v>799</v>
      </c>
      <c r="L233" s="54" t="s">
        <v>31</v>
      </c>
      <c r="M233" s="55">
        <v>0</v>
      </c>
      <c r="N233" s="52" t="s">
        <v>915</v>
      </c>
      <c r="O233" s="52" t="s">
        <v>916</v>
      </c>
      <c r="P233" s="52" t="s">
        <v>917</v>
      </c>
      <c r="Q233" s="52" t="s">
        <v>95</v>
      </c>
      <c r="R233" s="52">
        <v>480</v>
      </c>
      <c r="S233" s="57">
        <v>60</v>
      </c>
      <c r="T233" s="57">
        <f t="shared" si="8"/>
        <v>28800</v>
      </c>
      <c r="U233" s="57">
        <f aca="true" t="shared" si="10" ref="U233:U240">T233*12%+T233</f>
        <v>32256</v>
      </c>
    </row>
    <row r="234" spans="1:21" s="17" customFormat="1" ht="63">
      <c r="A234" s="49">
        <f>A233+1</f>
        <v>29</v>
      </c>
      <c r="B234" s="58"/>
      <c r="C234" s="58"/>
      <c r="D234" s="58"/>
      <c r="E234" s="59"/>
      <c r="F234" s="59"/>
      <c r="G234" s="52" t="s">
        <v>762</v>
      </c>
      <c r="H234" s="52" t="s">
        <v>857</v>
      </c>
      <c r="I234" s="52" t="s">
        <v>163</v>
      </c>
      <c r="J234" s="52" t="s">
        <v>856</v>
      </c>
      <c r="K234" s="52" t="s">
        <v>800</v>
      </c>
      <c r="L234" s="54" t="s">
        <v>31</v>
      </c>
      <c r="M234" s="55">
        <v>0</v>
      </c>
      <c r="N234" s="52" t="s">
        <v>915</v>
      </c>
      <c r="O234" s="52" t="s">
        <v>916</v>
      </c>
      <c r="P234" s="52" t="s">
        <v>918</v>
      </c>
      <c r="Q234" s="52" t="s">
        <v>95</v>
      </c>
      <c r="R234" s="52">
        <v>24</v>
      </c>
      <c r="S234" s="57">
        <v>250</v>
      </c>
      <c r="T234" s="57">
        <f t="shared" si="8"/>
        <v>6000</v>
      </c>
      <c r="U234" s="57">
        <f t="shared" si="10"/>
        <v>6720</v>
      </c>
    </row>
    <row r="235" spans="1:21" s="17" customFormat="1" ht="66" customHeight="1">
      <c r="A235" s="49">
        <f aca="true" t="shared" si="11" ref="A235:A249">A234+1</f>
        <v>30</v>
      </c>
      <c r="B235" s="58"/>
      <c r="C235" s="58"/>
      <c r="D235" s="58"/>
      <c r="E235" s="59"/>
      <c r="F235" s="59"/>
      <c r="G235" s="52" t="s">
        <v>763</v>
      </c>
      <c r="H235" s="52" t="s">
        <v>801</v>
      </c>
      <c r="I235" s="52" t="s">
        <v>802</v>
      </c>
      <c r="J235" s="52" t="s">
        <v>164</v>
      </c>
      <c r="K235" s="52" t="s">
        <v>165</v>
      </c>
      <c r="L235" s="54" t="s">
        <v>31</v>
      </c>
      <c r="M235" s="55">
        <v>0</v>
      </c>
      <c r="N235" s="52" t="s">
        <v>915</v>
      </c>
      <c r="O235" s="52" t="s">
        <v>916</v>
      </c>
      <c r="P235" s="52" t="s">
        <v>919</v>
      </c>
      <c r="Q235" s="52" t="s">
        <v>95</v>
      </c>
      <c r="R235" s="52">
        <v>24</v>
      </c>
      <c r="S235" s="57">
        <v>200</v>
      </c>
      <c r="T235" s="57">
        <f t="shared" si="8"/>
        <v>4800</v>
      </c>
      <c r="U235" s="57">
        <f t="shared" si="10"/>
        <v>5376</v>
      </c>
    </row>
    <row r="236" spans="1:21" s="17" customFormat="1" ht="63">
      <c r="A236" s="49">
        <f t="shared" si="11"/>
        <v>31</v>
      </c>
      <c r="B236" s="58"/>
      <c r="C236" s="58"/>
      <c r="D236" s="58"/>
      <c r="E236" s="59"/>
      <c r="F236" s="59"/>
      <c r="G236" s="52" t="s">
        <v>957</v>
      </c>
      <c r="H236" s="52" t="s">
        <v>803</v>
      </c>
      <c r="I236" s="52" t="s">
        <v>803</v>
      </c>
      <c r="J236" s="52" t="s">
        <v>166</v>
      </c>
      <c r="K236" s="52" t="s">
        <v>167</v>
      </c>
      <c r="L236" s="54" t="s">
        <v>31</v>
      </c>
      <c r="M236" s="55">
        <v>0</v>
      </c>
      <c r="N236" s="52" t="s">
        <v>915</v>
      </c>
      <c r="O236" s="52" t="s">
        <v>916</v>
      </c>
      <c r="P236" s="52" t="s">
        <v>918</v>
      </c>
      <c r="Q236" s="52" t="s">
        <v>95</v>
      </c>
      <c r="R236" s="52">
        <v>24</v>
      </c>
      <c r="S236" s="57">
        <v>30</v>
      </c>
      <c r="T236" s="57">
        <f t="shared" si="8"/>
        <v>720</v>
      </c>
      <c r="U236" s="57">
        <f t="shared" si="10"/>
        <v>806.4</v>
      </c>
    </row>
    <row r="237" spans="1:225" s="17" customFormat="1" ht="63">
      <c r="A237" s="49">
        <f t="shared" si="11"/>
        <v>32</v>
      </c>
      <c r="B237" s="58"/>
      <c r="C237" s="58"/>
      <c r="D237" s="58"/>
      <c r="E237" s="59"/>
      <c r="F237" s="59"/>
      <c r="G237" s="52" t="s">
        <v>766</v>
      </c>
      <c r="H237" s="52" t="s">
        <v>805</v>
      </c>
      <c r="I237" s="52" t="s">
        <v>804</v>
      </c>
      <c r="J237" s="52" t="s">
        <v>168</v>
      </c>
      <c r="K237" s="52" t="s">
        <v>169</v>
      </c>
      <c r="L237" s="54" t="s">
        <v>31</v>
      </c>
      <c r="M237" s="55">
        <v>0</v>
      </c>
      <c r="N237" s="52" t="s">
        <v>915</v>
      </c>
      <c r="O237" s="52" t="s">
        <v>916</v>
      </c>
      <c r="P237" s="52" t="s">
        <v>918</v>
      </c>
      <c r="Q237" s="52" t="s">
        <v>95</v>
      </c>
      <c r="R237" s="52">
        <v>48</v>
      </c>
      <c r="S237" s="57">
        <v>350</v>
      </c>
      <c r="T237" s="57">
        <f t="shared" si="8"/>
        <v>16800</v>
      </c>
      <c r="U237" s="57">
        <f t="shared" si="10"/>
        <v>18816</v>
      </c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</row>
    <row r="238" spans="1:225" s="17" customFormat="1" ht="63">
      <c r="A238" s="49">
        <f t="shared" si="11"/>
        <v>33</v>
      </c>
      <c r="B238" s="58"/>
      <c r="C238" s="58"/>
      <c r="D238" s="58"/>
      <c r="E238" s="59"/>
      <c r="F238" s="59"/>
      <c r="G238" s="95">
        <v>44182</v>
      </c>
      <c r="H238" s="52" t="s">
        <v>806</v>
      </c>
      <c r="I238" s="52" t="s">
        <v>802</v>
      </c>
      <c r="J238" s="52" t="s">
        <v>170</v>
      </c>
      <c r="K238" s="52" t="s">
        <v>171</v>
      </c>
      <c r="L238" s="54" t="s">
        <v>31</v>
      </c>
      <c r="M238" s="55">
        <v>0</v>
      </c>
      <c r="N238" s="52" t="s">
        <v>915</v>
      </c>
      <c r="O238" s="52" t="s">
        <v>916</v>
      </c>
      <c r="P238" s="52" t="s">
        <v>918</v>
      </c>
      <c r="Q238" s="52" t="s">
        <v>95</v>
      </c>
      <c r="R238" s="52">
        <f>12*4*3</f>
        <v>144</v>
      </c>
      <c r="S238" s="57">
        <v>600</v>
      </c>
      <c r="T238" s="57">
        <f t="shared" si="8"/>
        <v>86400</v>
      </c>
      <c r="U238" s="57">
        <f t="shared" si="10"/>
        <v>96768</v>
      </c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</row>
    <row r="239" spans="1:21" s="17" customFormat="1" ht="63">
      <c r="A239" s="49">
        <f t="shared" si="11"/>
        <v>34</v>
      </c>
      <c r="B239" s="58"/>
      <c r="C239" s="58"/>
      <c r="D239" s="58"/>
      <c r="E239" s="59"/>
      <c r="F239" s="59"/>
      <c r="G239" s="52" t="s">
        <v>764</v>
      </c>
      <c r="H239" s="52" t="s">
        <v>172</v>
      </c>
      <c r="I239" s="52" t="s">
        <v>900</v>
      </c>
      <c r="J239" s="52" t="s">
        <v>855</v>
      </c>
      <c r="K239" s="52" t="s">
        <v>807</v>
      </c>
      <c r="L239" s="54" t="s">
        <v>31</v>
      </c>
      <c r="M239" s="55">
        <v>0</v>
      </c>
      <c r="N239" s="52" t="s">
        <v>910</v>
      </c>
      <c r="O239" s="52" t="s">
        <v>911</v>
      </c>
      <c r="P239" s="52" t="s">
        <v>912</v>
      </c>
      <c r="Q239" s="52" t="s">
        <v>95</v>
      </c>
      <c r="R239" s="52">
        <v>20</v>
      </c>
      <c r="S239" s="57">
        <v>2000</v>
      </c>
      <c r="T239" s="57">
        <f t="shared" si="8"/>
        <v>40000</v>
      </c>
      <c r="U239" s="57">
        <f t="shared" si="10"/>
        <v>44800</v>
      </c>
    </row>
    <row r="240" spans="1:225" s="17" customFormat="1" ht="47.25">
      <c r="A240" s="49">
        <f t="shared" si="11"/>
        <v>35</v>
      </c>
      <c r="B240" s="58"/>
      <c r="C240" s="58"/>
      <c r="D240" s="58"/>
      <c r="E240" s="59"/>
      <c r="F240" s="59"/>
      <c r="G240" s="95">
        <v>44182</v>
      </c>
      <c r="H240" s="52" t="s">
        <v>809</v>
      </c>
      <c r="I240" s="52" t="s">
        <v>808</v>
      </c>
      <c r="J240" s="52" t="s">
        <v>173</v>
      </c>
      <c r="K240" s="52" t="s">
        <v>174</v>
      </c>
      <c r="L240" s="54" t="s">
        <v>31</v>
      </c>
      <c r="M240" s="55">
        <v>0</v>
      </c>
      <c r="N240" s="52" t="s">
        <v>910</v>
      </c>
      <c r="O240" s="52" t="s">
        <v>911</v>
      </c>
      <c r="P240" s="52" t="s">
        <v>909</v>
      </c>
      <c r="Q240" s="52" t="s">
        <v>95</v>
      </c>
      <c r="R240" s="52">
        <v>150</v>
      </c>
      <c r="S240" s="57">
        <v>100</v>
      </c>
      <c r="T240" s="57">
        <f t="shared" si="8"/>
        <v>15000</v>
      </c>
      <c r="U240" s="57">
        <f t="shared" si="10"/>
        <v>16800</v>
      </c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</row>
    <row r="241" spans="1:225" s="17" customFormat="1" ht="70.5" customHeight="1">
      <c r="A241" s="49">
        <f t="shared" si="11"/>
        <v>36</v>
      </c>
      <c r="B241" s="58"/>
      <c r="C241" s="58"/>
      <c r="D241" s="58"/>
      <c r="E241" s="59"/>
      <c r="F241" s="59"/>
      <c r="G241" s="52" t="s">
        <v>965</v>
      </c>
      <c r="H241" s="52" t="s">
        <v>175</v>
      </c>
      <c r="I241" s="52" t="s">
        <v>176</v>
      </c>
      <c r="J241" s="52" t="s">
        <v>177</v>
      </c>
      <c r="K241" s="52" t="s">
        <v>178</v>
      </c>
      <c r="L241" s="54" t="s">
        <v>31</v>
      </c>
      <c r="M241" s="55">
        <v>0</v>
      </c>
      <c r="N241" s="52" t="s">
        <v>162</v>
      </c>
      <c r="O241" s="52" t="s">
        <v>33</v>
      </c>
      <c r="P241" s="52" t="s">
        <v>316</v>
      </c>
      <c r="Q241" s="52" t="s">
        <v>95</v>
      </c>
      <c r="R241" s="52"/>
      <c r="S241" s="57">
        <v>203472.00000000003</v>
      </c>
      <c r="T241" s="57">
        <v>203472.00000000003</v>
      </c>
      <c r="U241" s="57">
        <v>227888.64000000004</v>
      </c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</row>
    <row r="242" spans="1:21" s="17" customFormat="1" ht="57" customHeight="1">
      <c r="A242" s="49">
        <f t="shared" si="11"/>
        <v>37</v>
      </c>
      <c r="B242" s="58"/>
      <c r="C242" s="58"/>
      <c r="D242" s="58"/>
      <c r="E242" s="59"/>
      <c r="F242" s="59"/>
      <c r="G242" s="52" t="s">
        <v>958</v>
      </c>
      <c r="H242" s="52" t="s">
        <v>854</v>
      </c>
      <c r="I242" s="52" t="s">
        <v>180</v>
      </c>
      <c r="J242" s="52" t="s">
        <v>179</v>
      </c>
      <c r="K242" s="52" t="s">
        <v>810</v>
      </c>
      <c r="L242" s="54" t="s">
        <v>31</v>
      </c>
      <c r="M242" s="55">
        <v>0</v>
      </c>
      <c r="N242" s="52" t="s">
        <v>162</v>
      </c>
      <c r="O242" s="52" t="s">
        <v>33</v>
      </c>
      <c r="P242" s="52" t="s">
        <v>913</v>
      </c>
      <c r="Q242" s="52" t="s">
        <v>95</v>
      </c>
      <c r="R242" s="52">
        <v>12</v>
      </c>
      <c r="S242" s="57">
        <v>300</v>
      </c>
      <c r="T242" s="57">
        <f t="shared" si="8"/>
        <v>3600</v>
      </c>
      <c r="U242" s="57">
        <f aca="true" t="shared" si="12" ref="U242:U249">T242*12%+T242</f>
        <v>4032</v>
      </c>
    </row>
    <row r="243" spans="1:21" s="17" customFormat="1" ht="52.5" customHeight="1">
      <c r="A243" s="49">
        <f t="shared" si="11"/>
        <v>38</v>
      </c>
      <c r="B243" s="58"/>
      <c r="C243" s="58"/>
      <c r="D243" s="58"/>
      <c r="E243" s="59"/>
      <c r="F243" s="59"/>
      <c r="G243" s="52" t="s">
        <v>959</v>
      </c>
      <c r="H243" s="52" t="s">
        <v>811</v>
      </c>
      <c r="I243" s="52" t="s">
        <v>812</v>
      </c>
      <c r="J243" s="52" t="s">
        <v>181</v>
      </c>
      <c r="K243" s="52" t="s">
        <v>182</v>
      </c>
      <c r="L243" s="54" t="s">
        <v>31</v>
      </c>
      <c r="M243" s="55">
        <v>0</v>
      </c>
      <c r="N243" s="52" t="s">
        <v>265</v>
      </c>
      <c r="O243" s="52" t="s">
        <v>33</v>
      </c>
      <c r="P243" s="52" t="s">
        <v>317</v>
      </c>
      <c r="Q243" s="52" t="s">
        <v>95</v>
      </c>
      <c r="R243" s="52">
        <f>26*2</f>
        <v>52</v>
      </c>
      <c r="S243" s="57">
        <v>200</v>
      </c>
      <c r="T243" s="57">
        <f t="shared" si="8"/>
        <v>10400</v>
      </c>
      <c r="U243" s="57">
        <f t="shared" si="12"/>
        <v>11648</v>
      </c>
    </row>
    <row r="244" spans="1:256" s="17" customFormat="1" ht="58.5" customHeight="1">
      <c r="A244" s="49">
        <f t="shared" si="11"/>
        <v>39</v>
      </c>
      <c r="B244" s="58"/>
      <c r="C244" s="58"/>
      <c r="D244" s="58"/>
      <c r="E244" s="59"/>
      <c r="F244" s="59"/>
      <c r="G244" s="52" t="s">
        <v>960</v>
      </c>
      <c r="H244" s="52" t="s">
        <v>183</v>
      </c>
      <c r="I244" s="52" t="s">
        <v>184</v>
      </c>
      <c r="J244" s="52" t="s">
        <v>853</v>
      </c>
      <c r="K244" s="52" t="s">
        <v>813</v>
      </c>
      <c r="L244" s="54" t="s">
        <v>31</v>
      </c>
      <c r="M244" s="55">
        <v>0</v>
      </c>
      <c r="N244" s="52" t="s">
        <v>265</v>
      </c>
      <c r="O244" s="52" t="s">
        <v>33</v>
      </c>
      <c r="P244" s="52" t="s">
        <v>317</v>
      </c>
      <c r="Q244" s="52" t="s">
        <v>95</v>
      </c>
      <c r="R244" s="52">
        <v>2</v>
      </c>
      <c r="S244" s="57">
        <v>20000</v>
      </c>
      <c r="T244" s="57">
        <f t="shared" si="8"/>
        <v>40000</v>
      </c>
      <c r="U244" s="57">
        <f t="shared" si="12"/>
        <v>44800</v>
      </c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7" customFormat="1" ht="49.5" customHeight="1">
      <c r="A245" s="49">
        <f t="shared" si="11"/>
        <v>40</v>
      </c>
      <c r="B245" s="58"/>
      <c r="C245" s="58"/>
      <c r="D245" s="58"/>
      <c r="E245" s="59"/>
      <c r="F245" s="59"/>
      <c r="G245" s="52" t="s">
        <v>960</v>
      </c>
      <c r="H245" s="52" t="s">
        <v>185</v>
      </c>
      <c r="I245" s="52" t="s">
        <v>186</v>
      </c>
      <c r="J245" s="52" t="s">
        <v>852</v>
      </c>
      <c r="K245" s="52" t="s">
        <v>814</v>
      </c>
      <c r="L245" s="54" t="s">
        <v>31</v>
      </c>
      <c r="M245" s="55">
        <v>0</v>
      </c>
      <c r="N245" s="52" t="s">
        <v>265</v>
      </c>
      <c r="O245" s="52" t="s">
        <v>33</v>
      </c>
      <c r="P245" s="52" t="s">
        <v>317</v>
      </c>
      <c r="Q245" s="52" t="s">
        <v>95</v>
      </c>
      <c r="R245" s="52">
        <v>15</v>
      </c>
      <c r="S245" s="57">
        <v>3000</v>
      </c>
      <c r="T245" s="57">
        <f t="shared" si="8"/>
        <v>45000</v>
      </c>
      <c r="U245" s="57">
        <f t="shared" si="12"/>
        <v>50400</v>
      </c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1" s="17" customFormat="1" ht="53.25" customHeight="1">
      <c r="A246" s="49">
        <f t="shared" si="11"/>
        <v>41</v>
      </c>
      <c r="B246" s="58"/>
      <c r="C246" s="58"/>
      <c r="D246" s="58"/>
      <c r="E246" s="59"/>
      <c r="F246" s="59"/>
      <c r="G246" s="52" t="s">
        <v>960</v>
      </c>
      <c r="H246" s="52" t="s">
        <v>308</v>
      </c>
      <c r="I246" s="52" t="s">
        <v>771</v>
      </c>
      <c r="J246" s="52" t="s">
        <v>851</v>
      </c>
      <c r="K246" s="52" t="s">
        <v>815</v>
      </c>
      <c r="L246" s="54" t="s">
        <v>31</v>
      </c>
      <c r="M246" s="55">
        <v>0</v>
      </c>
      <c r="N246" s="52" t="s">
        <v>914</v>
      </c>
      <c r="O246" s="52" t="s">
        <v>33</v>
      </c>
      <c r="P246" s="52" t="s">
        <v>317</v>
      </c>
      <c r="Q246" s="52" t="s">
        <v>95</v>
      </c>
      <c r="R246" s="52">
        <v>3</v>
      </c>
      <c r="S246" s="57">
        <v>30000</v>
      </c>
      <c r="T246" s="57">
        <f t="shared" si="8"/>
        <v>90000</v>
      </c>
      <c r="U246" s="57">
        <f t="shared" si="12"/>
        <v>100800</v>
      </c>
    </row>
    <row r="247" spans="1:256" s="17" customFormat="1" ht="53.25" customHeight="1">
      <c r="A247" s="49">
        <f t="shared" si="11"/>
        <v>42</v>
      </c>
      <c r="B247" s="58"/>
      <c r="C247" s="58"/>
      <c r="D247" s="58"/>
      <c r="E247" s="59"/>
      <c r="F247" s="59"/>
      <c r="G247" s="52" t="s">
        <v>960</v>
      </c>
      <c r="H247" s="52" t="s">
        <v>774</v>
      </c>
      <c r="I247" s="52" t="s">
        <v>773</v>
      </c>
      <c r="J247" s="52" t="s">
        <v>187</v>
      </c>
      <c r="K247" s="52" t="s">
        <v>772</v>
      </c>
      <c r="L247" s="54" t="s">
        <v>31</v>
      </c>
      <c r="M247" s="55">
        <v>0</v>
      </c>
      <c r="N247" s="52" t="s">
        <v>265</v>
      </c>
      <c r="O247" s="52" t="s">
        <v>33</v>
      </c>
      <c r="P247" s="52" t="s">
        <v>317</v>
      </c>
      <c r="Q247" s="52" t="s">
        <v>95</v>
      </c>
      <c r="R247" s="52">
        <v>1</v>
      </c>
      <c r="S247" s="57">
        <v>50000</v>
      </c>
      <c r="T247" s="57">
        <f t="shared" si="8"/>
        <v>50000</v>
      </c>
      <c r="U247" s="57">
        <f t="shared" si="12"/>
        <v>56000</v>
      </c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7" customFormat="1" ht="53.25" customHeight="1">
      <c r="A248" s="49">
        <f t="shared" si="11"/>
        <v>43</v>
      </c>
      <c r="B248" s="58"/>
      <c r="C248" s="58"/>
      <c r="D248" s="58"/>
      <c r="E248" s="59"/>
      <c r="F248" s="59"/>
      <c r="G248" s="52" t="s">
        <v>960</v>
      </c>
      <c r="H248" s="52" t="s">
        <v>816</v>
      </c>
      <c r="I248" s="52" t="s">
        <v>817</v>
      </c>
      <c r="J248" s="52" t="s">
        <v>188</v>
      </c>
      <c r="K248" s="52" t="s">
        <v>189</v>
      </c>
      <c r="L248" s="54" t="s">
        <v>31</v>
      </c>
      <c r="M248" s="55">
        <v>0</v>
      </c>
      <c r="N248" s="52" t="s">
        <v>265</v>
      </c>
      <c r="O248" s="52" t="s">
        <v>33</v>
      </c>
      <c r="P248" s="52" t="s">
        <v>317</v>
      </c>
      <c r="Q248" s="52" t="s">
        <v>95</v>
      </c>
      <c r="R248" s="52">
        <v>1</v>
      </c>
      <c r="S248" s="57">
        <v>10000</v>
      </c>
      <c r="T248" s="57">
        <f t="shared" si="8"/>
        <v>10000</v>
      </c>
      <c r="U248" s="57">
        <f t="shared" si="12"/>
        <v>11200</v>
      </c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1" s="17" customFormat="1" ht="87.75" customHeight="1">
      <c r="A249" s="49">
        <f t="shared" si="11"/>
        <v>44</v>
      </c>
      <c r="B249" s="100"/>
      <c r="C249" s="100"/>
      <c r="D249" s="100"/>
      <c r="E249" s="101"/>
      <c r="F249" s="101"/>
      <c r="G249" s="52" t="s">
        <v>759</v>
      </c>
      <c r="H249" s="52" t="s">
        <v>770</v>
      </c>
      <c r="I249" s="52" t="s">
        <v>770</v>
      </c>
      <c r="J249" s="52" t="s">
        <v>190</v>
      </c>
      <c r="K249" s="52" t="s">
        <v>190</v>
      </c>
      <c r="L249" s="54" t="s">
        <v>31</v>
      </c>
      <c r="M249" s="55">
        <v>0</v>
      </c>
      <c r="N249" s="52" t="s">
        <v>112</v>
      </c>
      <c r="O249" s="52" t="s">
        <v>33</v>
      </c>
      <c r="P249" s="52" t="s">
        <v>312</v>
      </c>
      <c r="Q249" s="52" t="s">
        <v>95</v>
      </c>
      <c r="R249" s="52">
        <v>2</v>
      </c>
      <c r="S249" s="57">
        <v>14285.714</v>
      </c>
      <c r="T249" s="57">
        <f t="shared" si="8"/>
        <v>28571.428</v>
      </c>
      <c r="U249" s="57">
        <f t="shared" si="12"/>
        <v>31999.99936</v>
      </c>
    </row>
    <row r="250" spans="1:256" s="19" customFormat="1" ht="31.5" customHeight="1">
      <c r="A250" s="102" t="s">
        <v>191</v>
      </c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3">
        <f>SUM(T12:T249)</f>
        <v>10235881.072285714</v>
      </c>
      <c r="U250" s="103">
        <f>SUM(U12:U249)</f>
        <v>11464185.791360002</v>
      </c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  <c r="IT250" s="17"/>
      <c r="IU250" s="17"/>
      <c r="IV250" s="17"/>
    </row>
    <row r="251" spans="1:256" s="19" customFormat="1" ht="36" customHeight="1">
      <c r="A251" s="102" t="s">
        <v>192</v>
      </c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  <c r="IT251" s="17"/>
      <c r="IU251" s="17"/>
      <c r="IV251" s="17"/>
    </row>
    <row r="252" spans="1:21" s="17" customFormat="1" ht="15.75">
      <c r="A252" s="75"/>
      <c r="B252" s="52"/>
      <c r="C252" s="52"/>
      <c r="D252" s="52"/>
      <c r="E252" s="52"/>
      <c r="F252" s="52"/>
      <c r="G252" s="104"/>
      <c r="H252" s="54"/>
      <c r="I252" s="53"/>
      <c r="J252" s="54"/>
      <c r="K252" s="53"/>
      <c r="L252" s="54"/>
      <c r="M252" s="55"/>
      <c r="N252" s="52"/>
      <c r="O252" s="54"/>
      <c r="P252" s="105"/>
      <c r="Q252" s="52"/>
      <c r="R252" s="52"/>
      <c r="S252" s="57"/>
      <c r="T252" s="57"/>
      <c r="U252" s="57"/>
    </row>
    <row r="253" spans="1:256" s="19" customFormat="1" ht="31.5" customHeight="1">
      <c r="A253" s="102" t="s">
        <v>193</v>
      </c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  <c r="IT253" s="17"/>
      <c r="IU253" s="17"/>
      <c r="IV253" s="17"/>
    </row>
    <row r="254" spans="1:256" s="19" customFormat="1" ht="30" customHeight="1">
      <c r="A254" s="102" t="s">
        <v>194</v>
      </c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  <c r="IT254" s="17"/>
      <c r="IU254" s="17"/>
      <c r="IV254" s="17"/>
    </row>
    <row r="255" spans="1:21" s="17" customFormat="1" ht="119.25" customHeight="1">
      <c r="A255" s="75">
        <f>A249+1</f>
        <v>45</v>
      </c>
      <c r="B255" s="106" t="s">
        <v>24</v>
      </c>
      <c r="C255" s="106" t="s">
        <v>25</v>
      </c>
      <c r="D255" s="106" t="s">
        <v>26</v>
      </c>
      <c r="E255" s="106">
        <v>61800289151</v>
      </c>
      <c r="F255" s="106">
        <v>9104000377</v>
      </c>
      <c r="G255" s="75" t="s">
        <v>966</v>
      </c>
      <c r="H255" s="52" t="s">
        <v>195</v>
      </c>
      <c r="I255" s="52" t="s">
        <v>196</v>
      </c>
      <c r="J255" s="52" t="s">
        <v>195</v>
      </c>
      <c r="K255" s="52" t="s">
        <v>196</v>
      </c>
      <c r="L255" s="54" t="s">
        <v>31</v>
      </c>
      <c r="M255" s="55">
        <v>50</v>
      </c>
      <c r="N255" s="52" t="s">
        <v>910</v>
      </c>
      <c r="O255" s="54" t="s">
        <v>920</v>
      </c>
      <c r="P255" s="105" t="s">
        <v>921</v>
      </c>
      <c r="Q255" s="52" t="s">
        <v>34</v>
      </c>
      <c r="R255" s="52"/>
      <c r="S255" s="57">
        <f>('[2]Канцтов'!$X$48+'[2]Канцтов'!$X$57)*1000</f>
        <v>336100</v>
      </c>
      <c r="T255" s="57">
        <f aca="true" t="shared" si="13" ref="T255:T261">S255</f>
        <v>336100</v>
      </c>
      <c r="U255" s="57">
        <f aca="true" t="shared" si="14" ref="U255:U282">T255*12%+T255</f>
        <v>376432</v>
      </c>
    </row>
    <row r="256" spans="1:21" s="17" customFormat="1" ht="81.75" customHeight="1">
      <c r="A256" s="75">
        <f>A255+1</f>
        <v>46</v>
      </c>
      <c r="B256" s="106"/>
      <c r="C256" s="106"/>
      <c r="D256" s="106"/>
      <c r="E256" s="106"/>
      <c r="F256" s="106"/>
      <c r="G256" s="52" t="s">
        <v>961</v>
      </c>
      <c r="H256" s="52" t="s">
        <v>850</v>
      </c>
      <c r="I256" s="52" t="s">
        <v>818</v>
      </c>
      <c r="J256" s="52" t="s">
        <v>198</v>
      </c>
      <c r="K256" s="52" t="s">
        <v>901</v>
      </c>
      <c r="L256" s="54" t="s">
        <v>31</v>
      </c>
      <c r="M256" s="55">
        <v>50</v>
      </c>
      <c r="N256" s="52" t="s">
        <v>199</v>
      </c>
      <c r="O256" s="54" t="s">
        <v>200</v>
      </c>
      <c r="P256" s="105" t="s">
        <v>319</v>
      </c>
      <c r="Q256" s="52" t="s">
        <v>34</v>
      </c>
      <c r="R256" s="52"/>
      <c r="S256" s="57">
        <v>670000</v>
      </c>
      <c r="T256" s="57">
        <f>S256</f>
        <v>670000</v>
      </c>
      <c r="U256" s="57">
        <f>T256*12%+T256</f>
        <v>750400</v>
      </c>
    </row>
    <row r="257" spans="1:21" s="17" customFormat="1" ht="81" customHeight="1">
      <c r="A257" s="75">
        <f>A256+1</f>
        <v>47</v>
      </c>
      <c r="B257" s="106"/>
      <c r="C257" s="106"/>
      <c r="D257" s="106"/>
      <c r="E257" s="106"/>
      <c r="F257" s="106"/>
      <c r="G257" s="52" t="s">
        <v>967</v>
      </c>
      <c r="H257" s="52" t="s">
        <v>848</v>
      </c>
      <c r="I257" s="52" t="s">
        <v>820</v>
      </c>
      <c r="J257" s="52" t="s">
        <v>201</v>
      </c>
      <c r="K257" s="52" t="s">
        <v>202</v>
      </c>
      <c r="L257" s="54" t="s">
        <v>31</v>
      </c>
      <c r="M257" s="55">
        <v>50</v>
      </c>
      <c r="N257" s="52" t="s">
        <v>922</v>
      </c>
      <c r="O257" s="54" t="s">
        <v>911</v>
      </c>
      <c r="P257" s="52" t="s">
        <v>923</v>
      </c>
      <c r="Q257" s="107" t="s">
        <v>34</v>
      </c>
      <c r="R257" s="52"/>
      <c r="S257" s="57">
        <v>888000</v>
      </c>
      <c r="T257" s="57">
        <f t="shared" si="13"/>
        <v>888000</v>
      </c>
      <c r="U257" s="57">
        <f t="shared" si="14"/>
        <v>994560</v>
      </c>
    </row>
    <row r="258" spans="1:21" s="17" customFormat="1" ht="63">
      <c r="A258" s="75">
        <f>A257+1</f>
        <v>48</v>
      </c>
      <c r="B258" s="106"/>
      <c r="C258" s="106"/>
      <c r="D258" s="106"/>
      <c r="E258" s="106"/>
      <c r="F258" s="106"/>
      <c r="G258" s="52" t="s">
        <v>968</v>
      </c>
      <c r="H258" s="52" t="s">
        <v>203</v>
      </c>
      <c r="I258" s="52" t="s">
        <v>204</v>
      </c>
      <c r="J258" s="52" t="s">
        <v>849</v>
      </c>
      <c r="K258" s="52" t="s">
        <v>819</v>
      </c>
      <c r="L258" s="54" t="s">
        <v>31</v>
      </c>
      <c r="M258" s="55">
        <v>50</v>
      </c>
      <c r="N258" s="52" t="s">
        <v>915</v>
      </c>
      <c r="O258" s="54" t="s">
        <v>911</v>
      </c>
      <c r="P258" s="105" t="s">
        <v>928</v>
      </c>
      <c r="Q258" s="52" t="s">
        <v>34</v>
      </c>
      <c r="R258" s="52"/>
      <c r="S258" s="57">
        <v>350000</v>
      </c>
      <c r="T258" s="57">
        <f t="shared" si="13"/>
        <v>350000</v>
      </c>
      <c r="U258" s="57">
        <f t="shared" si="14"/>
        <v>392000</v>
      </c>
    </row>
    <row r="259" spans="1:21" s="17" customFormat="1" ht="63.75" customHeight="1">
      <c r="A259" s="75">
        <f>A258+1</f>
        <v>49</v>
      </c>
      <c r="B259" s="106"/>
      <c r="C259" s="106"/>
      <c r="D259" s="106"/>
      <c r="E259" s="106"/>
      <c r="F259" s="106"/>
      <c r="G259" s="52" t="s">
        <v>969</v>
      </c>
      <c r="H259" s="52" t="s">
        <v>848</v>
      </c>
      <c r="I259" s="52" t="s">
        <v>821</v>
      </c>
      <c r="J259" s="52" t="s">
        <v>205</v>
      </c>
      <c r="K259" s="52" t="s">
        <v>206</v>
      </c>
      <c r="L259" s="54" t="s">
        <v>31</v>
      </c>
      <c r="M259" s="55">
        <v>50</v>
      </c>
      <c r="N259" s="52" t="s">
        <v>922</v>
      </c>
      <c r="O259" s="54" t="s">
        <v>911</v>
      </c>
      <c r="P259" s="52" t="s">
        <v>924</v>
      </c>
      <c r="Q259" s="107" t="s">
        <v>34</v>
      </c>
      <c r="R259" s="52"/>
      <c r="S259" s="57">
        <f>'[3]Cвязь'!$W$16*1000</f>
        <v>1660000</v>
      </c>
      <c r="T259" s="57">
        <f t="shared" si="13"/>
        <v>1660000</v>
      </c>
      <c r="U259" s="57">
        <f t="shared" si="14"/>
        <v>1859200</v>
      </c>
    </row>
    <row r="260" spans="1:21" s="17" customFormat="1" ht="73.5" customHeight="1">
      <c r="A260" s="75">
        <f aca="true" t="shared" si="15" ref="A260:A282">A259+1</f>
        <v>50</v>
      </c>
      <c r="B260" s="106"/>
      <c r="C260" s="106"/>
      <c r="D260" s="106"/>
      <c r="E260" s="106"/>
      <c r="F260" s="106"/>
      <c r="G260" s="104" t="s">
        <v>970</v>
      </c>
      <c r="H260" s="54" t="s">
        <v>848</v>
      </c>
      <c r="I260" s="53" t="s">
        <v>820</v>
      </c>
      <c r="J260" s="54" t="s">
        <v>208</v>
      </c>
      <c r="K260" s="53" t="s">
        <v>209</v>
      </c>
      <c r="L260" s="54" t="s">
        <v>31</v>
      </c>
      <c r="M260" s="55">
        <v>50</v>
      </c>
      <c r="N260" s="52" t="s">
        <v>197</v>
      </c>
      <c r="O260" s="54" t="s">
        <v>911</v>
      </c>
      <c r="P260" s="105" t="s">
        <v>311</v>
      </c>
      <c r="Q260" s="52" t="s">
        <v>34</v>
      </c>
      <c r="R260" s="52"/>
      <c r="S260" s="57">
        <v>340000</v>
      </c>
      <c r="T260" s="57">
        <v>2040000</v>
      </c>
      <c r="U260" s="57">
        <f t="shared" si="14"/>
        <v>2284800</v>
      </c>
    </row>
    <row r="261" spans="1:21" s="17" customFormat="1" ht="110.25">
      <c r="A261" s="75">
        <f t="shared" si="15"/>
        <v>51</v>
      </c>
      <c r="B261" s="106"/>
      <c r="C261" s="106"/>
      <c r="D261" s="106"/>
      <c r="E261" s="106"/>
      <c r="F261" s="106"/>
      <c r="G261" s="52" t="s">
        <v>971</v>
      </c>
      <c r="H261" s="52" t="s">
        <v>210</v>
      </c>
      <c r="I261" s="52" t="s">
        <v>211</v>
      </c>
      <c r="J261" s="52" t="s">
        <v>212</v>
      </c>
      <c r="K261" s="52" t="s">
        <v>213</v>
      </c>
      <c r="L261" s="52" t="s">
        <v>31</v>
      </c>
      <c r="M261" s="55">
        <v>50</v>
      </c>
      <c r="N261" s="52" t="s">
        <v>162</v>
      </c>
      <c r="O261" s="52" t="s">
        <v>214</v>
      </c>
      <c r="P261" s="52" t="s">
        <v>313</v>
      </c>
      <c r="Q261" s="52" t="s">
        <v>34</v>
      </c>
      <c r="R261" s="52"/>
      <c r="S261" s="57">
        <f>'[3]Cтрахование'!$X$11*1000</f>
        <v>603060.5612265</v>
      </c>
      <c r="T261" s="57">
        <f t="shared" si="13"/>
        <v>603060.5612265</v>
      </c>
      <c r="U261" s="57">
        <f t="shared" si="14"/>
        <v>675427.82857368</v>
      </c>
    </row>
    <row r="262" spans="1:21" s="17" customFormat="1" ht="63">
      <c r="A262" s="75">
        <f t="shared" si="15"/>
        <v>52</v>
      </c>
      <c r="B262" s="106"/>
      <c r="C262" s="106"/>
      <c r="D262" s="106"/>
      <c r="E262" s="106"/>
      <c r="F262" s="106"/>
      <c r="G262" s="52" t="s">
        <v>972</v>
      </c>
      <c r="H262" s="52" t="s">
        <v>847</v>
      </c>
      <c r="I262" s="52" t="s">
        <v>822</v>
      </c>
      <c r="J262" s="52" t="s">
        <v>215</v>
      </c>
      <c r="K262" s="52" t="s">
        <v>216</v>
      </c>
      <c r="L262" s="54" t="s">
        <v>111</v>
      </c>
      <c r="M262" s="55">
        <v>50</v>
      </c>
      <c r="N262" s="56" t="s">
        <v>217</v>
      </c>
      <c r="O262" s="52" t="s">
        <v>218</v>
      </c>
      <c r="P262" s="52" t="s">
        <v>926</v>
      </c>
      <c r="Q262" s="52" t="s">
        <v>34</v>
      </c>
      <c r="R262" s="52"/>
      <c r="S262" s="57"/>
      <c r="T262" s="57">
        <v>2000000</v>
      </c>
      <c r="U262" s="57">
        <f t="shared" si="14"/>
        <v>2240000</v>
      </c>
    </row>
    <row r="263" spans="1:225" s="17" customFormat="1" ht="78.75">
      <c r="A263" s="75">
        <f t="shared" si="15"/>
        <v>53</v>
      </c>
      <c r="B263" s="106"/>
      <c r="C263" s="106"/>
      <c r="D263" s="106"/>
      <c r="E263" s="106"/>
      <c r="F263" s="106"/>
      <c r="G263" s="52" t="s">
        <v>972</v>
      </c>
      <c r="H263" s="52" t="s">
        <v>847</v>
      </c>
      <c r="I263" s="52" t="s">
        <v>822</v>
      </c>
      <c r="J263" s="52" t="s">
        <v>219</v>
      </c>
      <c r="K263" s="52" t="s">
        <v>220</v>
      </c>
      <c r="L263" s="54" t="s">
        <v>111</v>
      </c>
      <c r="M263" s="55">
        <v>50</v>
      </c>
      <c r="N263" s="52" t="s">
        <v>217</v>
      </c>
      <c r="O263" s="52" t="s">
        <v>214</v>
      </c>
      <c r="P263" s="52" t="s">
        <v>925</v>
      </c>
      <c r="Q263" s="52" t="s">
        <v>34</v>
      </c>
      <c r="R263" s="52"/>
      <c r="S263" s="57"/>
      <c r="T263" s="57">
        <f>'[2]Аренда'!$Y$45</f>
        <v>4999999.995714285</v>
      </c>
      <c r="U263" s="57">
        <f t="shared" si="14"/>
        <v>5599999.9952</v>
      </c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</row>
    <row r="264" spans="1:225" s="17" customFormat="1" ht="141.75">
      <c r="A264" s="75">
        <f t="shared" si="15"/>
        <v>54</v>
      </c>
      <c r="B264" s="106"/>
      <c r="C264" s="106"/>
      <c r="D264" s="106"/>
      <c r="E264" s="106"/>
      <c r="F264" s="106"/>
      <c r="G264" s="104" t="s">
        <v>973</v>
      </c>
      <c r="H264" s="54" t="s">
        <v>221</v>
      </c>
      <c r="I264" s="93" t="s">
        <v>222</v>
      </c>
      <c r="J264" s="54" t="s">
        <v>223</v>
      </c>
      <c r="K264" s="93" t="s">
        <v>224</v>
      </c>
      <c r="L264" s="54" t="s">
        <v>207</v>
      </c>
      <c r="M264" s="55">
        <v>50</v>
      </c>
      <c r="N264" s="52" t="s">
        <v>217</v>
      </c>
      <c r="O264" s="52" t="s">
        <v>218</v>
      </c>
      <c r="P264" s="105" t="s">
        <v>318</v>
      </c>
      <c r="Q264" s="52" t="s">
        <v>225</v>
      </c>
      <c r="R264" s="52"/>
      <c r="S264" s="57" t="s">
        <v>936</v>
      </c>
      <c r="T264" s="57">
        <f>'[3]Соц'!$W$24*1000</f>
        <v>3696000</v>
      </c>
      <c r="U264" s="57">
        <f t="shared" si="14"/>
        <v>4139520</v>
      </c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</row>
    <row r="265" spans="1:225" s="17" customFormat="1" ht="63">
      <c r="A265" s="75">
        <f t="shared" si="15"/>
        <v>55</v>
      </c>
      <c r="B265" s="106"/>
      <c r="C265" s="106"/>
      <c r="D265" s="106"/>
      <c r="E265" s="106"/>
      <c r="F265" s="106"/>
      <c r="G265" s="52" t="s">
        <v>962</v>
      </c>
      <c r="H265" s="54" t="s">
        <v>226</v>
      </c>
      <c r="I265" s="82" t="s">
        <v>227</v>
      </c>
      <c r="J265" s="54" t="s">
        <v>846</v>
      </c>
      <c r="K265" s="82" t="s">
        <v>823</v>
      </c>
      <c r="L265" s="54" t="s">
        <v>31</v>
      </c>
      <c r="M265" s="55">
        <v>50</v>
      </c>
      <c r="N265" s="52" t="s">
        <v>197</v>
      </c>
      <c r="O265" s="52" t="s">
        <v>920</v>
      </c>
      <c r="P265" s="105" t="s">
        <v>311</v>
      </c>
      <c r="Q265" s="52" t="s">
        <v>34</v>
      </c>
      <c r="R265" s="52"/>
      <c r="S265" s="57">
        <v>1579500</v>
      </c>
      <c r="T265" s="57">
        <f>'[3]Подписка'!$X$11*1000</f>
        <v>1579500</v>
      </c>
      <c r="U265" s="57">
        <f t="shared" si="14"/>
        <v>1769040</v>
      </c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</row>
    <row r="266" spans="1:225" s="17" customFormat="1" ht="94.5">
      <c r="A266" s="75">
        <f t="shared" si="15"/>
        <v>56</v>
      </c>
      <c r="B266" s="106"/>
      <c r="C266" s="106"/>
      <c r="D266" s="106"/>
      <c r="E266" s="106"/>
      <c r="F266" s="106"/>
      <c r="G266" s="52" t="s">
        <v>974</v>
      </c>
      <c r="H266" s="52" t="s">
        <v>844</v>
      </c>
      <c r="I266" s="52" t="s">
        <v>824</v>
      </c>
      <c r="J266" s="52" t="s">
        <v>845</v>
      </c>
      <c r="K266" s="52" t="s">
        <v>825</v>
      </c>
      <c r="L266" s="52" t="s">
        <v>31</v>
      </c>
      <c r="M266" s="55">
        <v>50</v>
      </c>
      <c r="N266" s="52" t="s">
        <v>197</v>
      </c>
      <c r="O266" s="52" t="s">
        <v>920</v>
      </c>
      <c r="P266" s="52" t="s">
        <v>314</v>
      </c>
      <c r="Q266" s="52" t="s">
        <v>34</v>
      </c>
      <c r="R266" s="52"/>
      <c r="S266" s="57">
        <f>T266</f>
        <v>2075892.8571428568</v>
      </c>
      <c r="T266" s="57">
        <f>'[3]Подписка'!$X$23*1000</f>
        <v>2075892.8571428568</v>
      </c>
      <c r="U266" s="57">
        <f t="shared" si="14"/>
        <v>2324999.9999999995</v>
      </c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</row>
    <row r="267" spans="1:225" s="17" customFormat="1" ht="63">
      <c r="A267" s="75">
        <f t="shared" si="15"/>
        <v>57</v>
      </c>
      <c r="B267" s="106"/>
      <c r="C267" s="106"/>
      <c r="D267" s="106"/>
      <c r="E267" s="106"/>
      <c r="F267" s="106"/>
      <c r="G267" s="104" t="s">
        <v>975</v>
      </c>
      <c r="H267" s="108" t="s">
        <v>843</v>
      </c>
      <c r="I267" s="109" t="s">
        <v>826</v>
      </c>
      <c r="J267" s="108" t="s">
        <v>228</v>
      </c>
      <c r="K267" s="110" t="s">
        <v>229</v>
      </c>
      <c r="L267" s="108" t="s">
        <v>31</v>
      </c>
      <c r="M267" s="55">
        <v>50</v>
      </c>
      <c r="N267" s="52" t="s">
        <v>112</v>
      </c>
      <c r="O267" s="52" t="s">
        <v>920</v>
      </c>
      <c r="P267" s="105" t="s">
        <v>320</v>
      </c>
      <c r="Q267" s="52" t="s">
        <v>225</v>
      </c>
      <c r="R267" s="63"/>
      <c r="S267" s="57">
        <v>1286400</v>
      </c>
      <c r="T267" s="57">
        <f>S267*1</f>
        <v>1286400</v>
      </c>
      <c r="U267" s="57">
        <f t="shared" si="14"/>
        <v>1440768</v>
      </c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</row>
    <row r="268" spans="1:225" s="17" customFormat="1" ht="63">
      <c r="A268" s="75">
        <f t="shared" si="15"/>
        <v>58</v>
      </c>
      <c r="B268" s="106"/>
      <c r="C268" s="106"/>
      <c r="D268" s="106"/>
      <c r="E268" s="106"/>
      <c r="F268" s="106"/>
      <c r="G268" s="104" t="s">
        <v>975</v>
      </c>
      <c r="H268" s="108" t="s">
        <v>843</v>
      </c>
      <c r="I268" s="109" t="s">
        <v>827</v>
      </c>
      <c r="J268" s="108" t="s">
        <v>231</v>
      </c>
      <c r="K268" s="110" t="s">
        <v>230</v>
      </c>
      <c r="L268" s="108" t="s">
        <v>31</v>
      </c>
      <c r="M268" s="55">
        <v>50</v>
      </c>
      <c r="N268" s="52" t="s">
        <v>244</v>
      </c>
      <c r="O268" s="52" t="s">
        <v>33</v>
      </c>
      <c r="P268" s="105" t="s">
        <v>927</v>
      </c>
      <c r="Q268" s="52" t="s">
        <v>225</v>
      </c>
      <c r="R268" s="63"/>
      <c r="S268" s="57">
        <v>300000</v>
      </c>
      <c r="T268" s="57">
        <f>S268*1</f>
        <v>300000</v>
      </c>
      <c r="U268" s="57">
        <f t="shared" si="14"/>
        <v>336000</v>
      </c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</row>
    <row r="269" spans="1:225" s="17" customFormat="1" ht="115.5" customHeight="1">
      <c r="A269" s="75">
        <f t="shared" si="15"/>
        <v>59</v>
      </c>
      <c r="B269" s="106"/>
      <c r="C269" s="106"/>
      <c r="D269" s="106"/>
      <c r="E269" s="106"/>
      <c r="F269" s="106"/>
      <c r="G269" s="52" t="s">
        <v>976</v>
      </c>
      <c r="H269" s="52" t="s">
        <v>232</v>
      </c>
      <c r="I269" s="52" t="s">
        <v>233</v>
      </c>
      <c r="J269" s="52" t="s">
        <v>842</v>
      </c>
      <c r="K269" s="52" t="s">
        <v>533</v>
      </c>
      <c r="L269" s="52" t="s">
        <v>31</v>
      </c>
      <c r="M269" s="55">
        <v>50</v>
      </c>
      <c r="N269" s="52" t="s">
        <v>907</v>
      </c>
      <c r="O269" s="52" t="s">
        <v>911</v>
      </c>
      <c r="P269" s="52" t="s">
        <v>315</v>
      </c>
      <c r="Q269" s="52" t="s">
        <v>34</v>
      </c>
      <c r="R269" s="107"/>
      <c r="S269" s="57">
        <v>400000</v>
      </c>
      <c r="T269" s="57">
        <f>S269*1</f>
        <v>400000</v>
      </c>
      <c r="U269" s="57">
        <f t="shared" si="14"/>
        <v>448000</v>
      </c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</row>
    <row r="270" spans="1:256" s="17" customFormat="1" ht="81" customHeight="1">
      <c r="A270" s="75">
        <f t="shared" si="15"/>
        <v>60</v>
      </c>
      <c r="B270" s="106"/>
      <c r="C270" s="106"/>
      <c r="D270" s="106"/>
      <c r="E270" s="106"/>
      <c r="F270" s="106"/>
      <c r="G270" s="52" t="s">
        <v>976</v>
      </c>
      <c r="H270" s="52" t="s">
        <v>841</v>
      </c>
      <c r="I270" s="52" t="s">
        <v>828</v>
      </c>
      <c r="J270" s="52" t="s">
        <v>535</v>
      </c>
      <c r="K270" s="52" t="s">
        <v>534</v>
      </c>
      <c r="L270" s="52" t="s">
        <v>31</v>
      </c>
      <c r="M270" s="55">
        <v>20</v>
      </c>
      <c r="N270" s="52" t="s">
        <v>199</v>
      </c>
      <c r="O270" s="52" t="s">
        <v>733</v>
      </c>
      <c r="P270" s="52" t="s">
        <v>929</v>
      </c>
      <c r="Q270" s="52" t="s">
        <v>34</v>
      </c>
      <c r="R270" s="107"/>
      <c r="S270" s="57">
        <v>200000</v>
      </c>
      <c r="T270" s="57">
        <f>S270*1</f>
        <v>200000</v>
      </c>
      <c r="U270" s="57">
        <f t="shared" si="14"/>
        <v>224000</v>
      </c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  <c r="GD270" s="28"/>
      <c r="GE270" s="28"/>
      <c r="GF270" s="28"/>
      <c r="GG270" s="28"/>
      <c r="GH270" s="28"/>
      <c r="GI270" s="28"/>
      <c r="GJ270" s="28"/>
      <c r="GK270" s="28"/>
      <c r="GL270" s="28"/>
      <c r="GM270" s="28"/>
      <c r="GN270" s="28"/>
      <c r="GO270" s="28"/>
      <c r="GP270" s="28"/>
      <c r="GQ270" s="28"/>
      <c r="GR270" s="28"/>
      <c r="GS270" s="28"/>
      <c r="GT270" s="28"/>
      <c r="GU270" s="28"/>
      <c r="GV270" s="28"/>
      <c r="GW270" s="28"/>
      <c r="GX270" s="28"/>
      <c r="GY270" s="28"/>
      <c r="GZ270" s="28"/>
      <c r="HA270" s="28"/>
      <c r="HB270" s="28"/>
      <c r="HC270" s="28"/>
      <c r="HD270" s="28"/>
      <c r="HE270" s="28"/>
      <c r="HF270" s="28"/>
      <c r="HG270" s="28"/>
      <c r="HH270" s="28"/>
      <c r="HI270" s="28"/>
      <c r="HJ270" s="28"/>
      <c r="HK270" s="28"/>
      <c r="HL270" s="28"/>
      <c r="HM270" s="28"/>
      <c r="HN270" s="28"/>
      <c r="HO270" s="28"/>
      <c r="HP270" s="28"/>
      <c r="HQ270" s="28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s="17" customFormat="1" ht="78.75">
      <c r="A271" s="75">
        <f t="shared" si="15"/>
        <v>61</v>
      </c>
      <c r="B271" s="106"/>
      <c r="C271" s="106"/>
      <c r="D271" s="106"/>
      <c r="E271" s="106"/>
      <c r="F271" s="106"/>
      <c r="G271" s="52" t="s">
        <v>961</v>
      </c>
      <c r="H271" s="52" t="s">
        <v>234</v>
      </c>
      <c r="I271" s="52" t="s">
        <v>235</v>
      </c>
      <c r="J271" s="52" t="s">
        <v>236</v>
      </c>
      <c r="K271" s="52" t="s">
        <v>237</v>
      </c>
      <c r="L271" s="108" t="s">
        <v>111</v>
      </c>
      <c r="M271" s="55">
        <v>50</v>
      </c>
      <c r="N271" s="52" t="s">
        <v>930</v>
      </c>
      <c r="O271" s="52" t="s">
        <v>911</v>
      </c>
      <c r="P271" s="52" t="s">
        <v>925</v>
      </c>
      <c r="Q271" s="52" t="s">
        <v>34</v>
      </c>
      <c r="R271" s="63"/>
      <c r="S271" s="57">
        <v>5785716</v>
      </c>
      <c r="T271" s="57">
        <v>5785716</v>
      </c>
      <c r="U271" s="57">
        <f t="shared" si="14"/>
        <v>6480001.92</v>
      </c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  <c r="FU271" s="28"/>
      <c r="FV271" s="28"/>
      <c r="FW271" s="28"/>
      <c r="FX271" s="28"/>
      <c r="FY271" s="28"/>
      <c r="FZ271" s="28"/>
      <c r="GA271" s="28"/>
      <c r="GB271" s="28"/>
      <c r="GC271" s="28"/>
      <c r="GD271" s="28"/>
      <c r="GE271" s="28"/>
      <c r="GF271" s="28"/>
      <c r="GG271" s="28"/>
      <c r="GH271" s="28"/>
      <c r="GI271" s="28"/>
      <c r="GJ271" s="28"/>
      <c r="GK271" s="28"/>
      <c r="GL271" s="28"/>
      <c r="GM271" s="28"/>
      <c r="GN271" s="28"/>
      <c r="GO271" s="28"/>
      <c r="GP271" s="28"/>
      <c r="GQ271" s="28"/>
      <c r="GR271" s="28"/>
      <c r="GS271" s="28"/>
      <c r="GT271" s="28"/>
      <c r="GU271" s="28"/>
      <c r="GV271" s="28"/>
      <c r="GW271" s="28"/>
      <c r="GX271" s="28"/>
      <c r="GY271" s="28"/>
      <c r="GZ271" s="28"/>
      <c r="HA271" s="28"/>
      <c r="HB271" s="28"/>
      <c r="HC271" s="28"/>
      <c r="HD271" s="28"/>
      <c r="HE271" s="28"/>
      <c r="HF271" s="28"/>
      <c r="HG271" s="28"/>
      <c r="HH271" s="28"/>
      <c r="HI271" s="28"/>
      <c r="HJ271" s="28"/>
      <c r="HK271" s="28"/>
      <c r="HL271" s="28"/>
      <c r="HM271" s="28"/>
      <c r="HN271" s="28"/>
      <c r="HO271" s="28"/>
      <c r="HP271" s="28"/>
      <c r="HQ271" s="28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s="17" customFormat="1" ht="78.75">
      <c r="A272" s="75">
        <f t="shared" si="15"/>
        <v>62</v>
      </c>
      <c r="B272" s="106"/>
      <c r="C272" s="106"/>
      <c r="D272" s="106"/>
      <c r="E272" s="106"/>
      <c r="F272" s="106"/>
      <c r="G272" s="52" t="s">
        <v>961</v>
      </c>
      <c r="H272" s="52" t="s">
        <v>234</v>
      </c>
      <c r="I272" s="52" t="s">
        <v>235</v>
      </c>
      <c r="J272" s="52" t="s">
        <v>238</v>
      </c>
      <c r="K272" s="52" t="s">
        <v>239</v>
      </c>
      <c r="L272" s="108" t="s">
        <v>111</v>
      </c>
      <c r="M272" s="55">
        <v>50</v>
      </c>
      <c r="N272" s="52" t="s">
        <v>930</v>
      </c>
      <c r="O272" s="52" t="s">
        <v>911</v>
      </c>
      <c r="P272" s="52" t="s">
        <v>925</v>
      </c>
      <c r="Q272" s="52" t="s">
        <v>34</v>
      </c>
      <c r="R272" s="63"/>
      <c r="S272" s="57">
        <v>4194648</v>
      </c>
      <c r="T272" s="57">
        <v>4194648</v>
      </c>
      <c r="U272" s="57">
        <f t="shared" si="14"/>
        <v>4698005.76</v>
      </c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s="17" customFormat="1" ht="141.75">
      <c r="A273" s="75">
        <f t="shared" si="15"/>
        <v>63</v>
      </c>
      <c r="B273" s="106"/>
      <c r="C273" s="106"/>
      <c r="D273" s="106"/>
      <c r="E273" s="106"/>
      <c r="F273" s="106"/>
      <c r="G273" s="104" t="s">
        <v>977</v>
      </c>
      <c r="H273" s="108" t="s">
        <v>240</v>
      </c>
      <c r="I273" s="111" t="s">
        <v>241</v>
      </c>
      <c r="J273" s="108" t="s">
        <v>242</v>
      </c>
      <c r="K273" s="110" t="s">
        <v>243</v>
      </c>
      <c r="L273" s="108" t="s">
        <v>207</v>
      </c>
      <c r="M273" s="55">
        <v>50</v>
      </c>
      <c r="N273" s="52" t="s">
        <v>244</v>
      </c>
      <c r="O273" s="63" t="s">
        <v>33</v>
      </c>
      <c r="P273" s="105" t="s">
        <v>321</v>
      </c>
      <c r="Q273" s="52" t="s">
        <v>34</v>
      </c>
      <c r="R273" s="63"/>
      <c r="S273" s="57">
        <v>1000000</v>
      </c>
      <c r="T273" s="57">
        <f>S273</f>
        <v>1000000</v>
      </c>
      <c r="U273" s="57">
        <f t="shared" si="14"/>
        <v>1120000</v>
      </c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s="17" customFormat="1" ht="63">
      <c r="A274" s="75">
        <f t="shared" si="15"/>
        <v>64</v>
      </c>
      <c r="B274" s="106"/>
      <c r="C274" s="106"/>
      <c r="D274" s="106"/>
      <c r="E274" s="106"/>
      <c r="F274" s="106"/>
      <c r="G274" s="63" t="s">
        <v>978</v>
      </c>
      <c r="H274" s="63" t="s">
        <v>245</v>
      </c>
      <c r="I274" s="109" t="s">
        <v>246</v>
      </c>
      <c r="J274" s="63" t="s">
        <v>840</v>
      </c>
      <c r="K274" s="112" t="s">
        <v>829</v>
      </c>
      <c r="L274" s="108" t="s">
        <v>207</v>
      </c>
      <c r="M274" s="55">
        <v>50</v>
      </c>
      <c r="N274" s="63" t="s">
        <v>197</v>
      </c>
      <c r="O274" s="63" t="s">
        <v>218</v>
      </c>
      <c r="P274" s="63" t="s">
        <v>311</v>
      </c>
      <c r="Q274" s="52" t="s">
        <v>225</v>
      </c>
      <c r="R274" s="63"/>
      <c r="S274" s="57">
        <v>240000</v>
      </c>
      <c r="T274" s="57">
        <v>240000</v>
      </c>
      <c r="U274" s="57">
        <f t="shared" si="14"/>
        <v>268800</v>
      </c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s="17" customFormat="1" ht="78.75">
      <c r="A275" s="75">
        <f t="shared" si="15"/>
        <v>65</v>
      </c>
      <c r="B275" s="106"/>
      <c r="C275" s="106"/>
      <c r="D275" s="106"/>
      <c r="E275" s="106"/>
      <c r="F275" s="106"/>
      <c r="G275" s="75" t="s">
        <v>966</v>
      </c>
      <c r="H275" s="63" t="s">
        <v>247</v>
      </c>
      <c r="I275" s="109" t="s">
        <v>830</v>
      </c>
      <c r="J275" s="63" t="s">
        <v>839</v>
      </c>
      <c r="K275" s="109" t="s">
        <v>831</v>
      </c>
      <c r="L275" s="108" t="s">
        <v>31</v>
      </c>
      <c r="M275" s="55">
        <v>50</v>
      </c>
      <c r="N275" s="52" t="s">
        <v>244</v>
      </c>
      <c r="O275" s="63" t="s">
        <v>33</v>
      </c>
      <c r="P275" s="63" t="s">
        <v>931</v>
      </c>
      <c r="Q275" s="52" t="s">
        <v>34</v>
      </c>
      <c r="R275" s="63"/>
      <c r="S275" s="57">
        <v>100000</v>
      </c>
      <c r="T275" s="57">
        <v>100000</v>
      </c>
      <c r="U275" s="57">
        <f t="shared" si="14"/>
        <v>112000</v>
      </c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1" ht="129" customHeight="1">
      <c r="A276" s="75">
        <f t="shared" si="15"/>
        <v>66</v>
      </c>
      <c r="B276" s="106"/>
      <c r="C276" s="106"/>
      <c r="D276" s="106"/>
      <c r="E276" s="106"/>
      <c r="F276" s="106"/>
      <c r="G276" s="63" t="s">
        <v>979</v>
      </c>
      <c r="H276" s="52" t="s">
        <v>838</v>
      </c>
      <c r="I276" s="109" t="s">
        <v>832</v>
      </c>
      <c r="J276" s="52" t="s">
        <v>249</v>
      </c>
      <c r="K276" s="112" t="s">
        <v>250</v>
      </c>
      <c r="L276" s="108" t="s">
        <v>31</v>
      </c>
      <c r="M276" s="55">
        <v>50</v>
      </c>
      <c r="N276" s="52" t="s">
        <v>197</v>
      </c>
      <c r="O276" s="52" t="s">
        <v>932</v>
      </c>
      <c r="P276" s="52" t="s">
        <v>311</v>
      </c>
      <c r="Q276" s="52" t="s">
        <v>34</v>
      </c>
      <c r="R276" s="52"/>
      <c r="S276" s="57">
        <f>T276</f>
        <v>2440000</v>
      </c>
      <c r="T276" s="57">
        <f>('[2]Ремонт ОС и НМА'!$V$11+'[2]Ремонт ОС и НМА'!$V$39)*1000</f>
        <v>2440000</v>
      </c>
      <c r="U276" s="57">
        <f t="shared" si="14"/>
        <v>2732800</v>
      </c>
    </row>
    <row r="277" spans="1:256" ht="341.25" customHeight="1">
      <c r="A277" s="75">
        <f t="shared" si="15"/>
        <v>67</v>
      </c>
      <c r="B277" s="106"/>
      <c r="C277" s="106"/>
      <c r="D277" s="106"/>
      <c r="E277" s="106"/>
      <c r="F277" s="106"/>
      <c r="G277" s="52" t="s">
        <v>981</v>
      </c>
      <c r="H277" s="52" t="s">
        <v>251</v>
      </c>
      <c r="I277" s="52" t="s">
        <v>833</v>
      </c>
      <c r="J277" s="52" t="s">
        <v>935</v>
      </c>
      <c r="K277" s="52" t="s">
        <v>934</v>
      </c>
      <c r="L277" s="108" t="s">
        <v>31</v>
      </c>
      <c r="M277" s="55">
        <v>50</v>
      </c>
      <c r="N277" s="52" t="s">
        <v>197</v>
      </c>
      <c r="O277" s="52" t="s">
        <v>920</v>
      </c>
      <c r="P277" s="52" t="s">
        <v>311</v>
      </c>
      <c r="Q277" s="52" t="s">
        <v>34</v>
      </c>
      <c r="R277" s="52"/>
      <c r="S277" s="57">
        <f>T277</f>
        <v>996400</v>
      </c>
      <c r="T277" s="57">
        <f>'[2]Ремонт ОС и НМА'!$V$18*1000</f>
        <v>996400</v>
      </c>
      <c r="U277" s="57">
        <f t="shared" si="14"/>
        <v>1115968</v>
      </c>
      <c r="HR277" s="28"/>
      <c r="HS277" s="28"/>
      <c r="HT277" s="28"/>
      <c r="HU277" s="28"/>
      <c r="HV277" s="28"/>
      <c r="HW277" s="28"/>
      <c r="HX277" s="28"/>
      <c r="HY277" s="28"/>
      <c r="HZ277" s="28"/>
      <c r="IA277" s="28"/>
      <c r="IB277" s="28"/>
      <c r="IC277" s="28"/>
      <c r="ID277" s="28"/>
      <c r="IE277" s="28"/>
      <c r="IF277" s="28"/>
      <c r="IG277" s="28"/>
      <c r="IH277" s="28"/>
      <c r="II277" s="28"/>
      <c r="IJ277" s="28"/>
      <c r="IK277" s="28"/>
      <c r="IL277" s="28"/>
      <c r="IM277" s="28"/>
      <c r="IN277" s="28"/>
      <c r="IO277" s="28"/>
      <c r="IP277" s="28"/>
      <c r="IQ277" s="28"/>
      <c r="IR277" s="28"/>
      <c r="IS277" s="28"/>
      <c r="IT277" s="28"/>
      <c r="IU277" s="28"/>
      <c r="IV277" s="28"/>
    </row>
    <row r="278" spans="1:256" ht="105.75" customHeight="1">
      <c r="A278" s="75">
        <f t="shared" si="15"/>
        <v>68</v>
      </c>
      <c r="B278" s="106"/>
      <c r="C278" s="106"/>
      <c r="D278" s="106"/>
      <c r="E278" s="106"/>
      <c r="F278" s="106"/>
      <c r="G278" s="114" t="s">
        <v>986</v>
      </c>
      <c r="H278" s="52" t="s">
        <v>252</v>
      </c>
      <c r="I278" s="109" t="s">
        <v>253</v>
      </c>
      <c r="J278" s="112" t="s">
        <v>536</v>
      </c>
      <c r="K278" s="112" t="s">
        <v>532</v>
      </c>
      <c r="L278" s="108" t="s">
        <v>31</v>
      </c>
      <c r="M278" s="55">
        <v>50</v>
      </c>
      <c r="N278" s="52" t="s">
        <v>162</v>
      </c>
      <c r="O278" s="52" t="s">
        <v>33</v>
      </c>
      <c r="P278" s="105" t="s">
        <v>322</v>
      </c>
      <c r="Q278" s="52" t="s">
        <v>34</v>
      </c>
      <c r="R278" s="52"/>
      <c r="S278" s="57">
        <v>1174400</v>
      </c>
      <c r="T278" s="57">
        <f>'[3]Всего'!$R$48*1000</f>
        <v>1174400</v>
      </c>
      <c r="U278" s="57">
        <f t="shared" si="14"/>
        <v>1315328</v>
      </c>
      <c r="HR278" s="28"/>
      <c r="HS278" s="28"/>
      <c r="HT278" s="28"/>
      <c r="HU278" s="28"/>
      <c r="HV278" s="28"/>
      <c r="HW278" s="28"/>
      <c r="HX278" s="28"/>
      <c r="HY278" s="28"/>
      <c r="HZ278" s="28"/>
      <c r="IA278" s="28"/>
      <c r="IB278" s="28"/>
      <c r="IC278" s="28"/>
      <c r="ID278" s="28"/>
      <c r="IE278" s="28"/>
      <c r="IF278" s="28"/>
      <c r="IG278" s="28"/>
      <c r="IH278" s="28"/>
      <c r="II278" s="28"/>
      <c r="IJ278" s="28"/>
      <c r="IK278" s="28"/>
      <c r="IL278" s="28"/>
      <c r="IM278" s="28"/>
      <c r="IN278" s="28"/>
      <c r="IO278" s="28"/>
      <c r="IP278" s="28"/>
      <c r="IQ278" s="28"/>
      <c r="IR278" s="28"/>
      <c r="IS278" s="28"/>
      <c r="IT278" s="28"/>
      <c r="IU278" s="28"/>
      <c r="IV278" s="28"/>
    </row>
    <row r="279" spans="1:21" ht="126">
      <c r="A279" s="75">
        <f t="shared" si="15"/>
        <v>69</v>
      </c>
      <c r="B279" s="106"/>
      <c r="C279" s="106"/>
      <c r="D279" s="106"/>
      <c r="E279" s="106"/>
      <c r="F279" s="106"/>
      <c r="G279" s="54" t="s">
        <v>980</v>
      </c>
      <c r="H279" s="52" t="s">
        <v>254</v>
      </c>
      <c r="I279" s="52" t="s">
        <v>255</v>
      </c>
      <c r="J279" s="52" t="s">
        <v>256</v>
      </c>
      <c r="K279" s="52" t="s">
        <v>257</v>
      </c>
      <c r="L279" s="52" t="s">
        <v>309</v>
      </c>
      <c r="M279" s="55">
        <v>50</v>
      </c>
      <c r="N279" s="52" t="s">
        <v>162</v>
      </c>
      <c r="O279" s="52" t="s">
        <v>33</v>
      </c>
      <c r="P279" s="52" t="s">
        <v>310</v>
      </c>
      <c r="Q279" s="107" t="s">
        <v>34</v>
      </c>
      <c r="R279" s="52"/>
      <c r="S279" s="57">
        <f>T279</f>
        <v>5000000</v>
      </c>
      <c r="T279" s="57">
        <v>5000000</v>
      </c>
      <c r="U279" s="57">
        <f t="shared" si="14"/>
        <v>5600000</v>
      </c>
    </row>
    <row r="280" spans="1:21" ht="129.75" customHeight="1">
      <c r="A280" s="75">
        <f t="shared" si="15"/>
        <v>70</v>
      </c>
      <c r="B280" s="106"/>
      <c r="C280" s="106"/>
      <c r="D280" s="106"/>
      <c r="E280" s="106"/>
      <c r="F280" s="106"/>
      <c r="G280" s="54" t="s">
        <v>964</v>
      </c>
      <c r="H280" s="52" t="s">
        <v>258</v>
      </c>
      <c r="I280" s="52" t="s">
        <v>259</v>
      </c>
      <c r="J280" s="52" t="s">
        <v>258</v>
      </c>
      <c r="K280" s="52" t="s">
        <v>834</v>
      </c>
      <c r="L280" s="108" t="s">
        <v>31</v>
      </c>
      <c r="M280" s="55">
        <v>50</v>
      </c>
      <c r="N280" s="52" t="s">
        <v>140</v>
      </c>
      <c r="O280" s="52" t="s">
        <v>33</v>
      </c>
      <c r="P280" s="52" t="s">
        <v>311</v>
      </c>
      <c r="Q280" s="107" t="s">
        <v>34</v>
      </c>
      <c r="R280" s="52"/>
      <c r="S280" s="57">
        <f>T280</f>
        <v>1940000</v>
      </c>
      <c r="T280" s="57">
        <f>6940000-T279</f>
        <v>1940000</v>
      </c>
      <c r="U280" s="57">
        <f t="shared" si="14"/>
        <v>2172800</v>
      </c>
    </row>
    <row r="281" spans="1:21" ht="130.5" customHeight="1">
      <c r="A281" s="75">
        <f t="shared" si="15"/>
        <v>71</v>
      </c>
      <c r="B281" s="106"/>
      <c r="C281" s="106"/>
      <c r="D281" s="106"/>
      <c r="E281" s="106"/>
      <c r="F281" s="106"/>
      <c r="G281" s="52" t="s">
        <v>977</v>
      </c>
      <c r="H281" s="52" t="s">
        <v>260</v>
      </c>
      <c r="I281" s="52" t="s">
        <v>261</v>
      </c>
      <c r="J281" s="52" t="s">
        <v>262</v>
      </c>
      <c r="K281" s="52" t="s">
        <v>263</v>
      </c>
      <c r="L281" s="52" t="s">
        <v>207</v>
      </c>
      <c r="M281" s="55">
        <v>50</v>
      </c>
      <c r="N281" s="52" t="s">
        <v>933</v>
      </c>
      <c r="O281" s="52" t="s">
        <v>911</v>
      </c>
      <c r="P281" s="52" t="s">
        <v>925</v>
      </c>
      <c r="Q281" s="52" t="s">
        <v>34</v>
      </c>
      <c r="R281" s="52">
        <v>1</v>
      </c>
      <c r="S281" s="57">
        <f>T281</f>
        <v>643169.9999999999</v>
      </c>
      <c r="T281" s="57">
        <v>643169.9999999999</v>
      </c>
      <c r="U281" s="57">
        <f t="shared" si="14"/>
        <v>720350.3999999999</v>
      </c>
    </row>
    <row r="282" spans="1:225" ht="107.25" customHeight="1">
      <c r="A282" s="75">
        <f t="shared" si="15"/>
        <v>72</v>
      </c>
      <c r="B282" s="106"/>
      <c r="C282" s="106"/>
      <c r="D282" s="106"/>
      <c r="E282" s="106"/>
      <c r="F282" s="106"/>
      <c r="G282" s="52" t="s">
        <v>963</v>
      </c>
      <c r="H282" s="52" t="s">
        <v>264</v>
      </c>
      <c r="I282" s="109" t="s">
        <v>835</v>
      </c>
      <c r="J282" s="52" t="s">
        <v>837</v>
      </c>
      <c r="K282" s="113" t="s">
        <v>836</v>
      </c>
      <c r="L282" s="108" t="s">
        <v>31</v>
      </c>
      <c r="M282" s="55">
        <v>50</v>
      </c>
      <c r="N282" s="52" t="s">
        <v>265</v>
      </c>
      <c r="O282" s="52" t="s">
        <v>214</v>
      </c>
      <c r="P282" s="52" t="s">
        <v>323</v>
      </c>
      <c r="Q282" s="52" t="s">
        <v>34</v>
      </c>
      <c r="R282" s="52"/>
      <c r="S282" s="57">
        <v>300000</v>
      </c>
      <c r="T282" s="57">
        <v>300000</v>
      </c>
      <c r="U282" s="57">
        <f t="shared" si="14"/>
        <v>336000</v>
      </c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</row>
    <row r="283" spans="1:256" s="28" customFormat="1" ht="31.5" customHeight="1">
      <c r="A283" s="46" t="s">
        <v>266</v>
      </c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8"/>
      <c r="T283" s="103">
        <f>SUM(T255:T282)</f>
        <v>46899287.414083645</v>
      </c>
      <c r="U283" s="103">
        <f>SUM(U255:U282)</f>
        <v>52527201.90377367</v>
      </c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s="28" customFormat="1" ht="15.75">
      <c r="A284" s="36" t="s">
        <v>267</v>
      </c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8"/>
      <c r="T284" s="18">
        <f>T283+T250</f>
        <v>57135168.48636936</v>
      </c>
      <c r="U284" s="18">
        <f>U283+U250</f>
        <v>63991387.69513367</v>
      </c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6" spans="1:21" ht="12.75" customHeight="1">
      <c r="A286" s="32"/>
      <c r="B286" s="20"/>
      <c r="C286" s="20"/>
      <c r="D286" s="20"/>
      <c r="E286" s="20"/>
      <c r="F286" s="20"/>
      <c r="H286" s="7"/>
      <c r="I286" s="7"/>
      <c r="J286" s="7"/>
      <c r="K286" s="8"/>
      <c r="L286" s="7"/>
      <c r="M286" s="9"/>
      <c r="N286" s="7"/>
      <c r="O286" s="7"/>
      <c r="P286" s="7"/>
      <c r="Q286" s="7"/>
      <c r="R286" s="7"/>
      <c r="S286" s="10"/>
      <c r="T286" s="10"/>
      <c r="U286" s="10"/>
    </row>
    <row r="287" spans="1:21" ht="12.75" customHeight="1">
      <c r="A287" s="32"/>
      <c r="B287" s="20"/>
      <c r="C287" s="20"/>
      <c r="D287" s="20"/>
      <c r="E287" s="20"/>
      <c r="F287" s="20"/>
      <c r="H287" s="7"/>
      <c r="I287" s="7"/>
      <c r="J287" s="7"/>
      <c r="K287" s="8"/>
      <c r="L287" s="7"/>
      <c r="M287" s="9"/>
      <c r="N287" s="7"/>
      <c r="O287" s="7"/>
      <c r="P287" s="7"/>
      <c r="Q287" s="7"/>
      <c r="R287" s="7"/>
      <c r="S287" s="10"/>
      <c r="T287" s="10"/>
      <c r="U287" s="10"/>
    </row>
    <row r="288" spans="1:21" ht="12.75" customHeight="1">
      <c r="A288" s="32"/>
      <c r="B288" s="20"/>
      <c r="C288" s="20"/>
      <c r="D288" s="20"/>
      <c r="E288" s="20"/>
      <c r="F288" s="20"/>
      <c r="H288" s="7"/>
      <c r="I288" s="7"/>
      <c r="J288" s="7"/>
      <c r="K288" s="8"/>
      <c r="L288" s="7"/>
      <c r="M288" s="9"/>
      <c r="N288" s="7"/>
      <c r="O288" s="7"/>
      <c r="P288" s="7"/>
      <c r="Q288" s="7"/>
      <c r="R288" s="7"/>
      <c r="S288" s="10"/>
      <c r="T288" s="10"/>
      <c r="U288" s="10"/>
    </row>
    <row r="289" spans="1:256" ht="15.75">
      <c r="A289" s="32"/>
      <c r="B289" s="7"/>
      <c r="C289" s="7"/>
      <c r="D289" s="7"/>
      <c r="E289" s="7"/>
      <c r="F289" s="7"/>
      <c r="G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  <c r="IV289" s="7"/>
    </row>
    <row r="290" ht="15.75">
      <c r="A290" s="32"/>
    </row>
    <row r="291" spans="1:21" ht="15.75">
      <c r="A291" s="32"/>
      <c r="H291" s="7"/>
      <c r="I291" s="7"/>
      <c r="J291" s="7"/>
      <c r="K291" s="8"/>
      <c r="L291" s="7"/>
      <c r="M291" s="9"/>
      <c r="N291" s="7"/>
      <c r="O291" s="7"/>
      <c r="P291" s="7"/>
      <c r="Q291" s="7"/>
      <c r="R291" s="7"/>
      <c r="S291" s="10"/>
      <c r="T291" s="10"/>
      <c r="U291" s="10"/>
    </row>
    <row r="292" spans="1:21" ht="15.75">
      <c r="A292" s="32"/>
      <c r="G292" s="7"/>
      <c r="H292" s="7"/>
      <c r="I292" s="7"/>
      <c r="J292" s="7"/>
      <c r="K292" s="8"/>
      <c r="L292" s="7"/>
      <c r="M292" s="9"/>
      <c r="N292" s="7"/>
      <c r="O292" s="7"/>
      <c r="P292" s="7"/>
      <c r="Q292" s="7"/>
      <c r="R292" s="7"/>
      <c r="S292" s="10"/>
      <c r="T292" s="10"/>
      <c r="U292" s="10"/>
    </row>
    <row r="293" spans="1:4" ht="15.75">
      <c r="A293" s="32"/>
      <c r="B293" s="7"/>
      <c r="C293" s="7"/>
      <c r="D293" s="7"/>
    </row>
    <row r="294" spans="1:4" ht="15.75">
      <c r="A294" s="32"/>
      <c r="B294" s="7"/>
      <c r="C294" s="7"/>
      <c r="D294" s="7"/>
    </row>
    <row r="295" spans="1:256" s="7" customFormat="1" ht="15.75">
      <c r="A295" s="32"/>
      <c r="G295" s="1"/>
      <c r="H295" s="1"/>
      <c r="I295" s="1"/>
      <c r="J295" s="1"/>
      <c r="K295" s="2"/>
      <c r="L295" s="1"/>
      <c r="M295" s="3"/>
      <c r="N295" s="1"/>
      <c r="O295" s="1"/>
      <c r="P295" s="1"/>
      <c r="Q295" s="1"/>
      <c r="R295" s="1"/>
      <c r="S295" s="4"/>
      <c r="T295" s="4"/>
      <c r="U295" s="4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ht="15.75">
      <c r="A296" s="32"/>
    </row>
    <row r="297" ht="15.75">
      <c r="A297" s="32"/>
    </row>
    <row r="298" spans="1:6" ht="15.75">
      <c r="A298" s="32"/>
      <c r="B298" s="7"/>
      <c r="C298" s="7"/>
      <c r="D298" s="7"/>
      <c r="E298" s="7"/>
      <c r="F298" s="7"/>
    </row>
    <row r="299" spans="1:4" ht="13.5" customHeight="1">
      <c r="A299" s="32"/>
      <c r="B299" s="7"/>
      <c r="C299" s="7"/>
      <c r="D299" s="7"/>
    </row>
    <row r="300" ht="15.75">
      <c r="A300" s="32"/>
    </row>
  </sheetData>
  <sheetProtection/>
  <mergeCells count="20">
    <mergeCell ref="F255:F282"/>
    <mergeCell ref="A283:S283"/>
    <mergeCell ref="A284:S284"/>
    <mergeCell ref="A250:S250"/>
    <mergeCell ref="A251:U251"/>
    <mergeCell ref="A253:U253"/>
    <mergeCell ref="A254:U254"/>
    <mergeCell ref="B255:B282"/>
    <mergeCell ref="B12:B249"/>
    <mergeCell ref="C12:C249"/>
    <mergeCell ref="C255:C282"/>
    <mergeCell ref="D255:D282"/>
    <mergeCell ref="E255:E282"/>
    <mergeCell ref="P1:T3"/>
    <mergeCell ref="A6:U6"/>
    <mergeCell ref="A11:U11"/>
    <mergeCell ref="D12:D249"/>
    <mergeCell ref="E12:E249"/>
    <mergeCell ref="F12:F249"/>
    <mergeCell ref="Q200:Q202"/>
  </mergeCells>
  <printOptions/>
  <pageMargins left="0" right="0" top="0.1968503937007874" bottom="0.1968503937007874" header="0.5118110236220472" footer="0.5118110236220472"/>
  <pageSetup fitToHeight="6" horizontalDpi="600" verticalDpi="600" orientation="landscape" paperSize="9" scale="42" r:id="rId3"/>
  <rowBreaks count="2" manualBreakCount="2">
    <brk id="25" max="20" man="1"/>
    <brk id="44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ASaduakasova</dc:creator>
  <cp:keywords/>
  <dc:description/>
  <cp:lastModifiedBy>КаримоваТолкын</cp:lastModifiedBy>
  <cp:lastPrinted>2010-10-07T13:01:46Z</cp:lastPrinted>
  <dcterms:created xsi:type="dcterms:W3CDTF">2010-09-22T12:48:42Z</dcterms:created>
  <dcterms:modified xsi:type="dcterms:W3CDTF">2010-10-07T13:13:15Z</dcterms:modified>
  <cp:category/>
  <cp:version/>
  <cp:contentType/>
  <cp:contentStatus/>
</cp:coreProperties>
</file>